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3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3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4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4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4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4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4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47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4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49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5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5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5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5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5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5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56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7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8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9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60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61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62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3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64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5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6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67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68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69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70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71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72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Transport &amp; Infrastructure\Transport Activity Forecasting\Time Series Modelling\Information Sheets\"/>
    </mc:Choice>
  </mc:AlternateContent>
  <bookViews>
    <workbookView xWindow="1125" yWindow="3540" windowWidth="27795" windowHeight="13815" tabRatio="899"/>
  </bookViews>
  <sheets>
    <sheet name="Licence holders" sheetId="26" r:id="rId1"/>
  </sheets>
  <calcPr calcId="162913"/>
</workbook>
</file>

<file path=xl/calcChain.xml><?xml version="1.0" encoding="utf-8"?>
<calcChain xmlns="http://schemas.openxmlformats.org/spreadsheetml/2006/main">
  <c r="BR123" i="26" l="1"/>
  <c r="BS123" i="26"/>
  <c r="BT123" i="26"/>
  <c r="BU123" i="26"/>
  <c r="BV123" i="26"/>
  <c r="BW123" i="26"/>
  <c r="BX123" i="26"/>
  <c r="BY123" i="26"/>
  <c r="FH123" i="26"/>
  <c r="BR113" i="26"/>
  <c r="CK127" i="26"/>
  <c r="CG128" i="26" s="1"/>
  <c r="CG123" i="26" s="1"/>
  <c r="CI127" i="26"/>
  <c r="CH127" i="26"/>
  <c r="CF127" i="26"/>
  <c r="CG127" i="26"/>
  <c r="CE127" i="26"/>
  <c r="CD127" i="26"/>
  <c r="CC127" i="26"/>
  <c r="CJ128" i="26" l="1"/>
  <c r="CJ123" i="26" s="1"/>
  <c r="CI128" i="26"/>
  <c r="CI123" i="26" s="1"/>
  <c r="CD128" i="26"/>
  <c r="CD123" i="26" s="1"/>
  <c r="CH128" i="26"/>
  <c r="CH123" i="26" s="1"/>
  <c r="CF128" i="26"/>
  <c r="CF123" i="26" s="1"/>
  <c r="CE128" i="26"/>
  <c r="CE123" i="26" s="1"/>
  <c r="CC128" i="26"/>
  <c r="CC123" i="26" l="1"/>
  <c r="CK128" i="26"/>
  <c r="CC93" i="26" l="1"/>
  <c r="CD93" i="26"/>
  <c r="CE93" i="26"/>
  <c r="CF93" i="26"/>
  <c r="CG93" i="26"/>
  <c r="CH93" i="26"/>
  <c r="CI93" i="26"/>
  <c r="CJ93" i="26"/>
  <c r="CK93" i="26"/>
  <c r="CC94" i="26"/>
  <c r="CD94" i="26"/>
  <c r="CE94" i="26"/>
  <c r="CF94" i="26"/>
  <c r="CG94" i="26"/>
  <c r="CH94" i="26"/>
  <c r="CI94" i="26"/>
  <c r="CJ94" i="26"/>
  <c r="CK94" i="26"/>
  <c r="CC95" i="26"/>
  <c r="CD95" i="26"/>
  <c r="CE95" i="26"/>
  <c r="CF95" i="26"/>
  <c r="CG95" i="26"/>
  <c r="CH95" i="26"/>
  <c r="CI95" i="26"/>
  <c r="CJ95" i="26"/>
  <c r="CK95" i="26"/>
  <c r="CC96" i="26"/>
  <c r="CD96" i="26"/>
  <c r="CE96" i="26"/>
  <c r="CF96" i="26"/>
  <c r="CG96" i="26"/>
  <c r="CH96" i="26"/>
  <c r="CI96" i="26"/>
  <c r="CJ96" i="26"/>
  <c r="CK96" i="26"/>
  <c r="CC97" i="26"/>
  <c r="CD97" i="26"/>
  <c r="CE97" i="26"/>
  <c r="CF97" i="26"/>
  <c r="CG97" i="26"/>
  <c r="CH97" i="26"/>
  <c r="CI97" i="26"/>
  <c r="CJ97" i="26"/>
  <c r="CK97" i="26"/>
  <c r="CC98" i="26"/>
  <c r="CD98" i="26"/>
  <c r="CE98" i="26"/>
  <c r="CF98" i="26"/>
  <c r="CG98" i="26"/>
  <c r="CH98" i="26"/>
  <c r="CI98" i="26"/>
  <c r="CJ98" i="26"/>
  <c r="CK98" i="26"/>
  <c r="CC99" i="26"/>
  <c r="CD99" i="26"/>
  <c r="CE99" i="26"/>
  <c r="CF99" i="26"/>
  <c r="CG99" i="26"/>
  <c r="CH99" i="26"/>
  <c r="CI99" i="26"/>
  <c r="CJ99" i="26"/>
  <c r="CK99" i="26"/>
  <c r="CC100" i="26"/>
  <c r="CD100" i="26"/>
  <c r="CE100" i="26"/>
  <c r="CF100" i="26"/>
  <c r="CG100" i="26"/>
  <c r="CH100" i="26"/>
  <c r="CI100" i="26"/>
  <c r="CJ100" i="26"/>
  <c r="CK100" i="26"/>
  <c r="CC101" i="26"/>
  <c r="CD101" i="26"/>
  <c r="CE101" i="26"/>
  <c r="CF101" i="26"/>
  <c r="CG101" i="26"/>
  <c r="CH101" i="26"/>
  <c r="CI101" i="26"/>
  <c r="CJ101" i="26"/>
  <c r="CK101" i="26"/>
  <c r="CC102" i="26"/>
  <c r="CD102" i="26"/>
  <c r="CE102" i="26"/>
  <c r="CF102" i="26"/>
  <c r="CG102" i="26"/>
  <c r="CH102" i="26"/>
  <c r="CI102" i="26"/>
  <c r="CJ102" i="26"/>
  <c r="CK102" i="26"/>
  <c r="CC103" i="26"/>
  <c r="CD103" i="26"/>
  <c r="CE103" i="26"/>
  <c r="CF103" i="26"/>
  <c r="CG103" i="26"/>
  <c r="CH103" i="26"/>
  <c r="CI103" i="26"/>
  <c r="CJ103" i="26"/>
  <c r="CK103" i="26"/>
  <c r="CC104" i="26"/>
  <c r="CD104" i="26"/>
  <c r="CE104" i="26"/>
  <c r="CF104" i="26"/>
  <c r="CG104" i="26"/>
  <c r="CH104" i="26"/>
  <c r="CI104" i="26"/>
  <c r="CJ104" i="26"/>
  <c r="CK104" i="26"/>
  <c r="CC105" i="26"/>
  <c r="CD105" i="26"/>
  <c r="CE105" i="26"/>
  <c r="CF105" i="26"/>
  <c r="CG105" i="26"/>
  <c r="CH105" i="26"/>
  <c r="CI105" i="26"/>
  <c r="CJ105" i="26"/>
  <c r="CK105" i="26"/>
  <c r="CC106" i="26"/>
  <c r="CD106" i="26"/>
  <c r="CE106" i="26"/>
  <c r="CF106" i="26"/>
  <c r="CG106" i="26"/>
  <c r="CH106" i="26"/>
  <c r="CI106" i="26"/>
  <c r="CJ106" i="26"/>
  <c r="CK106" i="26"/>
  <c r="CC107" i="26"/>
  <c r="CD107" i="26"/>
  <c r="CE107" i="26"/>
  <c r="CF107" i="26"/>
  <c r="CG107" i="26"/>
  <c r="CH107" i="26"/>
  <c r="CI107" i="26"/>
  <c r="CJ107" i="26"/>
  <c r="CK107" i="26"/>
  <c r="CC108" i="26"/>
  <c r="CD108" i="26"/>
  <c r="CE108" i="26"/>
  <c r="CF108" i="26"/>
  <c r="CG108" i="26"/>
  <c r="CH108" i="26"/>
  <c r="CI108" i="26"/>
  <c r="CJ108" i="26"/>
  <c r="CK108" i="26"/>
  <c r="CC109" i="26"/>
  <c r="CD109" i="26"/>
  <c r="CE109" i="26"/>
  <c r="CF109" i="26"/>
  <c r="CG109" i="26"/>
  <c r="CH109" i="26"/>
  <c r="CI109" i="26"/>
  <c r="CJ109" i="26"/>
  <c r="CK109" i="26"/>
  <c r="CC110" i="26"/>
  <c r="CD110" i="26"/>
  <c r="CE110" i="26"/>
  <c r="CF110" i="26"/>
  <c r="CG110" i="26"/>
  <c r="CH110" i="26"/>
  <c r="CI110" i="26"/>
  <c r="CJ110" i="26"/>
  <c r="CK110" i="26"/>
  <c r="CC111" i="26"/>
  <c r="CD111" i="26"/>
  <c r="CE111" i="26"/>
  <c r="CF111" i="26"/>
  <c r="CG111" i="26"/>
  <c r="CH111" i="26"/>
  <c r="CI111" i="26"/>
  <c r="CJ111" i="26"/>
  <c r="CK111" i="26"/>
  <c r="CK113" i="26"/>
  <c r="CK114" i="26" s="1"/>
  <c r="CK115" i="26" s="1"/>
  <c r="CK116" i="26" s="1"/>
  <c r="CK117" i="26" s="1"/>
  <c r="CK118" i="26" s="1"/>
  <c r="CK119" i="26" s="1"/>
  <c r="CK120" i="26" s="1"/>
  <c r="CK121" i="26" s="1"/>
  <c r="CK122" i="26" s="1"/>
  <c r="CK123" i="26" l="1"/>
  <c r="CK112" i="26"/>
  <c r="CD112" i="26"/>
  <c r="CE112" i="26"/>
  <c r="CF112" i="26"/>
  <c r="CG112" i="26"/>
  <c r="CH112" i="26"/>
  <c r="CI112" i="26"/>
  <c r="CJ112" i="26"/>
  <c r="CC112" i="26"/>
  <c r="K110" i="26" l="1"/>
  <c r="K109" i="26"/>
  <c r="IY111" i="26"/>
  <c r="CJ113" i="26" l="1"/>
  <c r="CI113" i="26"/>
  <c r="CH113" i="26"/>
  <c r="CG113" i="26"/>
  <c r="CF113" i="26"/>
  <c r="CE113" i="26"/>
  <c r="CD113" i="26"/>
  <c r="CC113" i="26"/>
  <c r="BZ100" i="26"/>
  <c r="EN100" i="26" s="1"/>
  <c r="BZ84" i="26"/>
  <c r="EN84" i="26" s="1"/>
  <c r="BZ76" i="26"/>
  <c r="EN76" i="26" s="1"/>
  <c r="BZ36" i="26"/>
  <c r="BZ28" i="26"/>
  <c r="BZ20" i="26"/>
  <c r="BZ19" i="26"/>
  <c r="BZ18" i="26"/>
  <c r="BZ17" i="26"/>
  <c r="BZ16" i="26"/>
  <c r="BZ15" i="26"/>
  <c r="BZ14" i="26"/>
  <c r="BZ13" i="26"/>
  <c r="BU113" i="26" l="1"/>
  <c r="CF114" i="26"/>
  <c r="CD114" i="26"/>
  <c r="BS113" i="26"/>
  <c r="CC114" i="26"/>
  <c r="BT113" i="26"/>
  <c r="CE114" i="26"/>
  <c r="CH114" i="26"/>
  <c r="BW113" i="26"/>
  <c r="CI114" i="26"/>
  <c r="BX113" i="26"/>
  <c r="CG114" i="26"/>
  <c r="BV113" i="26"/>
  <c r="BY113" i="26"/>
  <c r="CJ114" i="26"/>
  <c r="BZ86" i="26"/>
  <c r="EN86" i="26" s="1"/>
  <c r="BZ87" i="26"/>
  <c r="EN87" i="26" s="1"/>
  <c r="BZ88" i="26"/>
  <c r="EN88" i="26" s="1"/>
  <c r="BZ89" i="26"/>
  <c r="EN89" i="26" s="1"/>
  <c r="BZ90" i="26"/>
  <c r="EN90" i="26" s="1"/>
  <c r="BZ91" i="26"/>
  <c r="EN91" i="26" s="1"/>
  <c r="BZ92" i="26"/>
  <c r="EN92" i="26" s="1"/>
  <c r="BZ93" i="26"/>
  <c r="EN93" i="26" s="1"/>
  <c r="BZ94" i="26"/>
  <c r="EN94" i="26" s="1"/>
  <c r="BZ95" i="26"/>
  <c r="EN95" i="26" s="1"/>
  <c r="BZ96" i="26"/>
  <c r="EN96" i="26" s="1"/>
  <c r="BZ97" i="26"/>
  <c r="EN97" i="26" s="1"/>
  <c r="BZ98" i="26"/>
  <c r="EN98" i="26" s="1"/>
  <c r="BZ99" i="26"/>
  <c r="EN99" i="26" s="1"/>
  <c r="EN117" i="26"/>
  <c r="BZ101" i="26"/>
  <c r="EN101" i="26" s="1"/>
  <c r="BZ102" i="26"/>
  <c r="EN102" i="26" s="1"/>
  <c r="BZ103" i="26"/>
  <c r="EN103" i="26" s="1"/>
  <c r="BZ104" i="26"/>
  <c r="EN104" i="26" s="1"/>
  <c r="BZ105" i="26"/>
  <c r="EN105" i="26" s="1"/>
  <c r="BZ106" i="26"/>
  <c r="EN106" i="26" s="1"/>
  <c r="BZ107" i="26"/>
  <c r="EN107" i="26" s="1"/>
  <c r="BZ108" i="26"/>
  <c r="EN108" i="26" s="1"/>
  <c r="BZ109" i="26"/>
  <c r="EN109" i="26" s="1"/>
  <c r="BZ110" i="26"/>
  <c r="EN110" i="26" s="1"/>
  <c r="BZ111" i="26"/>
  <c r="EN111" i="26" s="1"/>
  <c r="EN112" i="26"/>
  <c r="EN113" i="26"/>
  <c r="EN114" i="26"/>
  <c r="EN115" i="26"/>
  <c r="EN116" i="26"/>
  <c r="EN118" i="26"/>
  <c r="EN119" i="26"/>
  <c r="EN120" i="26"/>
  <c r="EN121" i="26"/>
  <c r="EN122" i="26"/>
  <c r="EN123" i="26"/>
  <c r="BZ21" i="26"/>
  <c r="BZ22" i="26"/>
  <c r="BZ23" i="26"/>
  <c r="BZ24" i="26"/>
  <c r="BZ25" i="26"/>
  <c r="BZ26" i="26"/>
  <c r="BZ27" i="26"/>
  <c r="BZ29" i="26"/>
  <c r="BZ30" i="26"/>
  <c r="BZ31" i="26"/>
  <c r="BZ32" i="26"/>
  <c r="BZ33" i="26"/>
  <c r="BZ34" i="26"/>
  <c r="BZ35" i="26"/>
  <c r="BZ37" i="26"/>
  <c r="BZ61" i="26"/>
  <c r="BZ69" i="26"/>
  <c r="EN69" i="26" s="1"/>
  <c r="BZ38" i="26"/>
  <c r="BZ39" i="26"/>
  <c r="BZ40" i="26"/>
  <c r="BZ41" i="26"/>
  <c r="BZ42" i="26"/>
  <c r="BZ43" i="26"/>
  <c r="BZ44" i="26"/>
  <c r="BZ45" i="26"/>
  <c r="BZ46" i="26"/>
  <c r="BZ47" i="26"/>
  <c r="BZ48" i="26"/>
  <c r="BZ49" i="26"/>
  <c r="BZ50" i="26"/>
  <c r="BZ51" i="26"/>
  <c r="BZ52" i="26"/>
  <c r="BZ53" i="26"/>
  <c r="BZ54" i="26"/>
  <c r="BZ55" i="26"/>
  <c r="BZ56" i="26"/>
  <c r="BZ57" i="26"/>
  <c r="BZ58" i="26"/>
  <c r="BZ59" i="26"/>
  <c r="BZ60" i="26"/>
  <c r="BZ62" i="26"/>
  <c r="BZ63" i="26"/>
  <c r="BZ64" i="26"/>
  <c r="EN64" i="26" s="1"/>
  <c r="BZ65" i="26"/>
  <c r="EN65" i="26" s="1"/>
  <c r="BZ66" i="26"/>
  <c r="EN66" i="26" s="1"/>
  <c r="BZ67" i="26"/>
  <c r="EN67" i="26" s="1"/>
  <c r="BZ68" i="26"/>
  <c r="EN68" i="26" s="1"/>
  <c r="BZ70" i="26"/>
  <c r="EN70" i="26" s="1"/>
  <c r="BZ71" i="26"/>
  <c r="EN71" i="26" s="1"/>
  <c r="BZ72" i="26"/>
  <c r="EN72" i="26" s="1"/>
  <c r="BZ73" i="26"/>
  <c r="EN73" i="26" s="1"/>
  <c r="BZ74" i="26"/>
  <c r="EN74" i="26" s="1"/>
  <c r="BZ75" i="26"/>
  <c r="EN75" i="26" s="1"/>
  <c r="BZ77" i="26"/>
  <c r="EN77" i="26" s="1"/>
  <c r="BZ78" i="26"/>
  <c r="EN78" i="26" s="1"/>
  <c r="BZ79" i="26"/>
  <c r="EN79" i="26" s="1"/>
  <c r="BZ80" i="26"/>
  <c r="EN80" i="26" s="1"/>
  <c r="BZ81" i="26"/>
  <c r="EN81" i="26" s="1"/>
  <c r="BZ82" i="26"/>
  <c r="EN82" i="26" s="1"/>
  <c r="BZ83" i="26"/>
  <c r="EN83" i="26" s="1"/>
  <c r="BZ85" i="26"/>
  <c r="EN85" i="26" s="1"/>
  <c r="HF106" i="26"/>
  <c r="HF107" i="26" s="1"/>
  <c r="HF108" i="26" s="1"/>
  <c r="HF109" i="26" s="1"/>
  <c r="HF110" i="26" s="1"/>
  <c r="HF111" i="26" s="1"/>
  <c r="HF112" i="26" s="1"/>
  <c r="HF113" i="26" s="1"/>
  <c r="HF114" i="26" s="1"/>
  <c r="HF115" i="26" s="1"/>
  <c r="HF116" i="26" s="1"/>
  <c r="HF117" i="26" s="1"/>
  <c r="HF118" i="26" s="1"/>
  <c r="HF119" i="26" s="1"/>
  <c r="HF120" i="26" s="1"/>
  <c r="HF121" i="26" s="1"/>
  <c r="HF122" i="26" s="1"/>
  <c r="HF123" i="26" s="1"/>
  <c r="HE92" i="26"/>
  <c r="HE93" i="26" s="1"/>
  <c r="HE94" i="26" s="1"/>
  <c r="HE95" i="26" s="1"/>
  <c r="HE96" i="26" s="1"/>
  <c r="HE97" i="26" s="1"/>
  <c r="HE98" i="26" s="1"/>
  <c r="HE99" i="26" s="1"/>
  <c r="HE100" i="26" s="1"/>
  <c r="HE101" i="26" s="1"/>
  <c r="HE102" i="26" s="1"/>
  <c r="HE103" i="26" s="1"/>
  <c r="HE104" i="26" s="1"/>
  <c r="HE105" i="26" s="1"/>
  <c r="HE106" i="26" s="1"/>
  <c r="HE107" i="26" s="1"/>
  <c r="HE108" i="26" s="1"/>
  <c r="HE109" i="26" s="1"/>
  <c r="HE110" i="26" s="1"/>
  <c r="HE111" i="26" s="1"/>
  <c r="HE112" i="26" s="1"/>
  <c r="HE113" i="26" s="1"/>
  <c r="HE114" i="26" s="1"/>
  <c r="HE115" i="26" s="1"/>
  <c r="HE116" i="26" s="1"/>
  <c r="HE117" i="26" s="1"/>
  <c r="HE118" i="26" s="1"/>
  <c r="HE119" i="26" s="1"/>
  <c r="HE120" i="26" s="1"/>
  <c r="HE121" i="26" s="1"/>
  <c r="HE122" i="26" s="1"/>
  <c r="HE123" i="26" s="1"/>
  <c r="GS15" i="26"/>
  <c r="GS16" i="26"/>
  <c r="GS17" i="26"/>
  <c r="GS18" i="26"/>
  <c r="GS19" i="26"/>
  <c r="GS20" i="26"/>
  <c r="GS21" i="26"/>
  <c r="GS22" i="26"/>
  <c r="GS23" i="26"/>
  <c r="GS24" i="26"/>
  <c r="GS25" i="26"/>
  <c r="GS26" i="26"/>
  <c r="GS27" i="26"/>
  <c r="GS28" i="26"/>
  <c r="GS29" i="26"/>
  <c r="GS30" i="26"/>
  <c r="GS31" i="26"/>
  <c r="GS32" i="26"/>
  <c r="GS33" i="26"/>
  <c r="GS34" i="26"/>
  <c r="GS35" i="26"/>
  <c r="GS36" i="26"/>
  <c r="GS37" i="26"/>
  <c r="GS38" i="26"/>
  <c r="GS39" i="26"/>
  <c r="GS40" i="26"/>
  <c r="GS41" i="26"/>
  <c r="GS42" i="26"/>
  <c r="GS43" i="26"/>
  <c r="GS44" i="26"/>
  <c r="GS45" i="26"/>
  <c r="GS46" i="26"/>
  <c r="GS47" i="26"/>
  <c r="GS48" i="26"/>
  <c r="GS49" i="26"/>
  <c r="GS50" i="26"/>
  <c r="GS51" i="26"/>
  <c r="GS52" i="26"/>
  <c r="GS53" i="26"/>
  <c r="GS54" i="26"/>
  <c r="GS55" i="26"/>
  <c r="GS56" i="26"/>
  <c r="GS57" i="26"/>
  <c r="GS58" i="26"/>
  <c r="GS59" i="26"/>
  <c r="GS60" i="26"/>
  <c r="GS61" i="26"/>
  <c r="GS62" i="26"/>
  <c r="GS63" i="26"/>
  <c r="GS64" i="26"/>
  <c r="GS65" i="26"/>
  <c r="GS66" i="26"/>
  <c r="GS67" i="26"/>
  <c r="GS68" i="26"/>
  <c r="GS69" i="26"/>
  <c r="GS70" i="26"/>
  <c r="GS71" i="26"/>
  <c r="GS72" i="26"/>
  <c r="GS73" i="26"/>
  <c r="GS74" i="26"/>
  <c r="GS75" i="26"/>
  <c r="GS76" i="26"/>
  <c r="GS77" i="26"/>
  <c r="GS78" i="26"/>
  <c r="GS79" i="26"/>
  <c r="GS80" i="26"/>
  <c r="GS81" i="26"/>
  <c r="GS82" i="26"/>
  <c r="GS83" i="26"/>
  <c r="GS84" i="26"/>
  <c r="GS85" i="26"/>
  <c r="GS86" i="26"/>
  <c r="GS87" i="26"/>
  <c r="GS88" i="26"/>
  <c r="GS89" i="26"/>
  <c r="GS90" i="26"/>
  <c r="GS91" i="26"/>
  <c r="GS92" i="26"/>
  <c r="GS93" i="26"/>
  <c r="GS94" i="26"/>
  <c r="GS95" i="26"/>
  <c r="GS96" i="26"/>
  <c r="GS97" i="26"/>
  <c r="GS98" i="26"/>
  <c r="GS99" i="26"/>
  <c r="GS100" i="26"/>
  <c r="GS101" i="26"/>
  <c r="GS102" i="26"/>
  <c r="GS103" i="26"/>
  <c r="GS104" i="26"/>
  <c r="GS105" i="26"/>
  <c r="GS106" i="26"/>
  <c r="GS107" i="26"/>
  <c r="GS108" i="26"/>
  <c r="GS109" i="26"/>
  <c r="GS110" i="26"/>
  <c r="GS111" i="26"/>
  <c r="GS112" i="26"/>
  <c r="GS113" i="26"/>
  <c r="GS114" i="26"/>
  <c r="GS115" i="26"/>
  <c r="GS116" i="26"/>
  <c r="GS117" i="26"/>
  <c r="GS118" i="26"/>
  <c r="GS119" i="26"/>
  <c r="GS120" i="26"/>
  <c r="GS121" i="26"/>
  <c r="GS122" i="26"/>
  <c r="GS123" i="26"/>
  <c r="FW15" i="26"/>
  <c r="FW16" i="26"/>
  <c r="FW17" i="26"/>
  <c r="FW18" i="26"/>
  <c r="FW19" i="26"/>
  <c r="FW20" i="26"/>
  <c r="FW21" i="26"/>
  <c r="FW22" i="26"/>
  <c r="FW23" i="26"/>
  <c r="FW24" i="26"/>
  <c r="FW25" i="26"/>
  <c r="FW26" i="26"/>
  <c r="FW27" i="26"/>
  <c r="FW28" i="26"/>
  <c r="FW29" i="26"/>
  <c r="FW30" i="26"/>
  <c r="FW31" i="26"/>
  <c r="FW32" i="26"/>
  <c r="FW33" i="26"/>
  <c r="FW34" i="26"/>
  <c r="FW35" i="26"/>
  <c r="FW36" i="26"/>
  <c r="FW37" i="26"/>
  <c r="FW38" i="26"/>
  <c r="FW39" i="26"/>
  <c r="FW40" i="26"/>
  <c r="FW41" i="26"/>
  <c r="FW42" i="26"/>
  <c r="FW43" i="26"/>
  <c r="FW44" i="26"/>
  <c r="FW45" i="26"/>
  <c r="FW46" i="26"/>
  <c r="FW47" i="26"/>
  <c r="FW48" i="26"/>
  <c r="FW49" i="26"/>
  <c r="FW50" i="26"/>
  <c r="FW51" i="26"/>
  <c r="FW52" i="26"/>
  <c r="FW53" i="26"/>
  <c r="FW54" i="26"/>
  <c r="FW55" i="26"/>
  <c r="FW56" i="26"/>
  <c r="FW57" i="26"/>
  <c r="FW58" i="26"/>
  <c r="FW59" i="26"/>
  <c r="FW60" i="26"/>
  <c r="FW61" i="26"/>
  <c r="FW62" i="26"/>
  <c r="FW63" i="26"/>
  <c r="FW64" i="26"/>
  <c r="FW65" i="26"/>
  <c r="FW66" i="26"/>
  <c r="FW67" i="26"/>
  <c r="FW68" i="26"/>
  <c r="FW69" i="26"/>
  <c r="FW70" i="26"/>
  <c r="FW71" i="26"/>
  <c r="FW72" i="26"/>
  <c r="FW73" i="26"/>
  <c r="FW74" i="26"/>
  <c r="FW75" i="26"/>
  <c r="FW76" i="26"/>
  <c r="FW77" i="26"/>
  <c r="FW85" i="26"/>
  <c r="FW86" i="26"/>
  <c r="FW87" i="26"/>
  <c r="FW88" i="26"/>
  <c r="FW89" i="26"/>
  <c r="FW90" i="26"/>
  <c r="FW91" i="26"/>
  <c r="FW92" i="26"/>
  <c r="FW93" i="26"/>
  <c r="FW94" i="26"/>
  <c r="FW95" i="26"/>
  <c r="FW96" i="26"/>
  <c r="FW97" i="26"/>
  <c r="FW98" i="26"/>
  <c r="FW99" i="26"/>
  <c r="FW100" i="26"/>
  <c r="FW101" i="26"/>
  <c r="FW102" i="26"/>
  <c r="FW103" i="26"/>
  <c r="FW104" i="26"/>
  <c r="FW105" i="26"/>
  <c r="FW106" i="26"/>
  <c r="FW107" i="26"/>
  <c r="FW108" i="26"/>
  <c r="FW109" i="26"/>
  <c r="FW110" i="26"/>
  <c r="FW111" i="26"/>
  <c r="FW112" i="26"/>
  <c r="FW113" i="26"/>
  <c r="FW114" i="26"/>
  <c r="FW115" i="26"/>
  <c r="FW116" i="26"/>
  <c r="FW117" i="26"/>
  <c r="FW118" i="26"/>
  <c r="FW119" i="26"/>
  <c r="FW120" i="26"/>
  <c r="FW121" i="26"/>
  <c r="FW122" i="26"/>
  <c r="FW123" i="26"/>
  <c r="IK15" i="26"/>
  <c r="IK16" i="26"/>
  <c r="IK17" i="26"/>
  <c r="IK18" i="26"/>
  <c r="IK19" i="26"/>
  <c r="IK20" i="26"/>
  <c r="IK21" i="26"/>
  <c r="IK22" i="26"/>
  <c r="IK23" i="26"/>
  <c r="IK24" i="26"/>
  <c r="IK25" i="26"/>
  <c r="IK26" i="26"/>
  <c r="IK27" i="26"/>
  <c r="IK28" i="26"/>
  <c r="IK29" i="26"/>
  <c r="IK30" i="26"/>
  <c r="IK31" i="26"/>
  <c r="IK32" i="26"/>
  <c r="IK33" i="26"/>
  <c r="IK34" i="26"/>
  <c r="IK35" i="26"/>
  <c r="IK36" i="26"/>
  <c r="IK37" i="26"/>
  <c r="IK38" i="26"/>
  <c r="IK39" i="26"/>
  <c r="IK40" i="26"/>
  <c r="IK41" i="26"/>
  <c r="IK42" i="26"/>
  <c r="IK43" i="26"/>
  <c r="IK44" i="26"/>
  <c r="IK45" i="26"/>
  <c r="IK46" i="26"/>
  <c r="IK47" i="26"/>
  <c r="IK48" i="26"/>
  <c r="IK49" i="26"/>
  <c r="IK50" i="26"/>
  <c r="IK51" i="26"/>
  <c r="IK52" i="26"/>
  <c r="IK53" i="26"/>
  <c r="IK54" i="26"/>
  <c r="IK55" i="26"/>
  <c r="IK56" i="26"/>
  <c r="IK57" i="26"/>
  <c r="IK58" i="26"/>
  <c r="IK59" i="26"/>
  <c r="IK60" i="26"/>
  <c r="IK61" i="26"/>
  <c r="IK62" i="26"/>
  <c r="IK63" i="26"/>
  <c r="CC115" i="26" l="1"/>
  <c r="BR114" i="26"/>
  <c r="BY114" i="26"/>
  <c r="CJ115" i="26"/>
  <c r="CG115" i="26"/>
  <c r="BV114" i="26"/>
  <c r="BX114" i="26"/>
  <c r="CI115" i="26"/>
  <c r="CD115" i="26"/>
  <c r="BS114" i="26"/>
  <c r="CF115" i="26"/>
  <c r="BU114" i="26"/>
  <c r="BT114" i="26"/>
  <c r="CE115" i="26"/>
  <c r="CH115" i="26"/>
  <c r="BW114" i="26"/>
  <c r="HD123" i="26"/>
  <c r="HB123" i="26" s="1"/>
  <c r="Y63" i="26"/>
  <c r="EN63" i="26"/>
  <c r="IR111" i="26"/>
  <c r="IR110" i="26"/>
  <c r="BX115" i="26" l="1"/>
  <c r="CI116" i="26"/>
  <c r="BT115" i="26"/>
  <c r="CE116" i="26"/>
  <c r="BV115" i="26"/>
  <c r="CG116" i="26"/>
  <c r="BU115" i="26"/>
  <c r="CF116" i="26"/>
  <c r="CH116" i="26"/>
  <c r="BW115" i="26"/>
  <c r="CJ116" i="26"/>
  <c r="BY115" i="26"/>
  <c r="CD116" i="26"/>
  <c r="BS115" i="26"/>
  <c r="CC116" i="26"/>
  <c r="BR115" i="26"/>
  <c r="BH94" i="26"/>
  <c r="CC117" i="26" l="1"/>
  <c r="BR116" i="26"/>
  <c r="CJ117" i="26"/>
  <c r="BY116" i="26"/>
  <c r="CG117" i="26"/>
  <c r="BV116" i="26"/>
  <c r="BU116" i="26"/>
  <c r="CF117" i="26"/>
  <c r="CD117" i="26"/>
  <c r="BS116" i="26"/>
  <c r="CE117" i="26"/>
  <c r="BT116" i="26"/>
  <c r="BX116" i="26"/>
  <c r="CI117" i="26"/>
  <c r="CH117" i="26"/>
  <c r="BW116" i="26"/>
  <c r="HY15" i="26"/>
  <c r="HW15" i="26" s="1"/>
  <c r="HY16" i="26"/>
  <c r="HW16" i="26" s="1"/>
  <c r="HY17" i="26"/>
  <c r="HW17" i="26" s="1"/>
  <c r="HY18" i="26"/>
  <c r="HW18" i="26" s="1"/>
  <c r="HY19" i="26"/>
  <c r="HW19" i="26" s="1"/>
  <c r="HY20" i="26"/>
  <c r="HW20" i="26" s="1"/>
  <c r="HY21" i="26"/>
  <c r="HW21" i="26" s="1"/>
  <c r="HY22" i="26"/>
  <c r="HW22" i="26" s="1"/>
  <c r="HY23" i="26"/>
  <c r="HW23" i="26" s="1"/>
  <c r="HY24" i="26"/>
  <c r="HW24" i="26" s="1"/>
  <c r="HY25" i="26"/>
  <c r="HW25" i="26" s="1"/>
  <c r="HY26" i="26"/>
  <c r="HW26" i="26" s="1"/>
  <c r="HY27" i="26"/>
  <c r="HW27" i="26" s="1"/>
  <c r="HY28" i="26"/>
  <c r="HW28" i="26" s="1"/>
  <c r="HY29" i="26"/>
  <c r="HW29" i="26" s="1"/>
  <c r="HY30" i="26"/>
  <c r="HW30" i="26" s="1"/>
  <c r="HY31" i="26"/>
  <c r="HW31" i="26" s="1"/>
  <c r="HY32" i="26"/>
  <c r="HW32" i="26" s="1"/>
  <c r="HY33" i="26"/>
  <c r="HW33" i="26" s="1"/>
  <c r="HY34" i="26"/>
  <c r="HW34" i="26" s="1"/>
  <c r="HY35" i="26"/>
  <c r="HW35" i="26" s="1"/>
  <c r="HY36" i="26"/>
  <c r="HW36" i="26" s="1"/>
  <c r="HY37" i="26"/>
  <c r="HW37" i="26" s="1"/>
  <c r="HY38" i="26"/>
  <c r="HW38" i="26" s="1"/>
  <c r="HY39" i="26"/>
  <c r="HW39" i="26" s="1"/>
  <c r="HY40" i="26"/>
  <c r="HW40" i="26" s="1"/>
  <c r="HY41" i="26"/>
  <c r="HW41" i="26" s="1"/>
  <c r="HY42" i="26"/>
  <c r="HW42" i="26" s="1"/>
  <c r="HY43" i="26"/>
  <c r="HW43" i="26" s="1"/>
  <c r="HY44" i="26"/>
  <c r="HW44" i="26" s="1"/>
  <c r="HY45" i="26"/>
  <c r="HW45" i="26" s="1"/>
  <c r="HY46" i="26"/>
  <c r="HW46" i="26" s="1"/>
  <c r="HY47" i="26"/>
  <c r="HW47" i="26" s="1"/>
  <c r="HY48" i="26"/>
  <c r="HW48" i="26" s="1"/>
  <c r="HY49" i="26"/>
  <c r="HW49" i="26" s="1"/>
  <c r="HY50" i="26"/>
  <c r="HW50" i="26" s="1"/>
  <c r="HY51" i="26"/>
  <c r="HW51" i="26" s="1"/>
  <c r="HY52" i="26"/>
  <c r="HW52" i="26" s="1"/>
  <c r="HY53" i="26"/>
  <c r="HW53" i="26" s="1"/>
  <c r="HY54" i="26"/>
  <c r="HW54" i="26" s="1"/>
  <c r="HY55" i="26"/>
  <c r="HW55" i="26" s="1"/>
  <c r="HY56" i="26"/>
  <c r="HW56" i="26" s="1"/>
  <c r="HY57" i="26"/>
  <c r="HW57" i="26" s="1"/>
  <c r="HY58" i="26"/>
  <c r="HW58" i="26" s="1"/>
  <c r="HY59" i="26"/>
  <c r="HW59" i="26" s="1"/>
  <c r="HY60" i="26"/>
  <c r="HW60" i="26" s="1"/>
  <c r="HY61" i="26"/>
  <c r="HW61" i="26" s="1"/>
  <c r="HY62" i="26"/>
  <c r="HW62" i="26" s="1"/>
  <c r="HY63" i="26"/>
  <c r="HW63" i="26" s="1"/>
  <c r="HY64" i="26"/>
  <c r="HW64" i="26" s="1"/>
  <c r="HY65" i="26"/>
  <c r="HW65" i="26" s="1"/>
  <c r="HY66" i="26"/>
  <c r="HW66" i="26" s="1"/>
  <c r="HY67" i="26"/>
  <c r="HW67" i="26" s="1"/>
  <c r="HY68" i="26"/>
  <c r="HW68" i="26" s="1"/>
  <c r="HY69" i="26"/>
  <c r="HW69" i="26" s="1"/>
  <c r="HY70" i="26"/>
  <c r="HW70" i="26" s="1"/>
  <c r="HY71" i="26"/>
  <c r="HW71" i="26" s="1"/>
  <c r="HY72" i="26"/>
  <c r="HW72" i="26" s="1"/>
  <c r="HY73" i="26"/>
  <c r="HW73" i="26" s="1"/>
  <c r="HY74" i="26"/>
  <c r="HW74" i="26" s="1"/>
  <c r="HY75" i="26"/>
  <c r="HW75" i="26" s="1"/>
  <c r="HY76" i="26"/>
  <c r="HW76" i="26" s="1"/>
  <c r="HY77" i="26"/>
  <c r="HW77" i="26" s="1"/>
  <c r="HY78" i="26"/>
  <c r="HW78" i="26" s="1"/>
  <c r="HY79" i="26"/>
  <c r="HW79" i="26" s="1"/>
  <c r="HY80" i="26"/>
  <c r="HW80" i="26" s="1"/>
  <c r="HY81" i="26"/>
  <c r="HW81" i="26" s="1"/>
  <c r="HY82" i="26"/>
  <c r="HW82" i="26" s="1"/>
  <c r="HY83" i="26"/>
  <c r="HW83" i="26" s="1"/>
  <c r="HY84" i="26"/>
  <c r="HW84" i="26" s="1"/>
  <c r="HY85" i="26"/>
  <c r="HW85" i="26" s="1"/>
  <c r="HY86" i="26"/>
  <c r="HW86" i="26" s="1"/>
  <c r="HY87" i="26"/>
  <c r="HW87" i="26" s="1"/>
  <c r="HY88" i="26"/>
  <c r="HW88" i="26" s="1"/>
  <c r="HY89" i="26"/>
  <c r="HW89" i="26" s="1"/>
  <c r="HY90" i="26"/>
  <c r="HW90" i="26" s="1"/>
  <c r="HY91" i="26"/>
  <c r="HW91" i="26" s="1"/>
  <c r="HY92" i="26"/>
  <c r="HW92" i="26" s="1"/>
  <c r="HY93" i="26"/>
  <c r="HW93" i="26" s="1"/>
  <c r="HY94" i="26"/>
  <c r="HW94" i="26" s="1"/>
  <c r="HY95" i="26"/>
  <c r="HW95" i="26" s="1"/>
  <c r="HY96" i="26"/>
  <c r="HW96" i="26" s="1"/>
  <c r="HY97" i="26"/>
  <c r="HW97" i="26" s="1"/>
  <c r="HY98" i="26"/>
  <c r="HW98" i="26" s="1"/>
  <c r="HY99" i="26"/>
  <c r="HW99" i="26" s="1"/>
  <c r="HY100" i="26"/>
  <c r="HW100" i="26" s="1"/>
  <c r="HY101" i="26"/>
  <c r="HW101" i="26" s="1"/>
  <c r="HY102" i="26"/>
  <c r="HW102" i="26" s="1"/>
  <c r="HY103" i="26"/>
  <c r="HW103" i="26" s="1"/>
  <c r="HY104" i="26"/>
  <c r="HW104" i="26" s="1"/>
  <c r="HY105" i="26"/>
  <c r="HW105" i="26" s="1"/>
  <c r="HY106" i="26"/>
  <c r="HW106" i="26" s="1"/>
  <c r="HY107" i="26"/>
  <c r="HW107" i="26" s="1"/>
  <c r="HY108" i="26"/>
  <c r="HW108" i="26" s="1"/>
  <c r="HY109" i="26"/>
  <c r="HW109" i="26" s="1"/>
  <c r="HY110" i="26"/>
  <c r="HW110" i="26" s="1"/>
  <c r="HY111" i="26"/>
  <c r="HW111" i="26" s="1"/>
  <c r="HY112" i="26"/>
  <c r="HW112" i="26" s="1"/>
  <c r="HY113" i="26"/>
  <c r="HW113" i="26" s="1"/>
  <c r="HY114" i="26"/>
  <c r="HW114" i="26" s="1"/>
  <c r="HY115" i="26"/>
  <c r="HW115" i="26" s="1"/>
  <c r="HY116" i="26"/>
  <c r="HW116" i="26" s="1"/>
  <c r="HY117" i="26"/>
  <c r="HW117" i="26" s="1"/>
  <c r="HY118" i="26"/>
  <c r="HW118" i="26" s="1"/>
  <c r="HY119" i="26"/>
  <c r="HW119" i="26" s="1"/>
  <c r="HY120" i="26"/>
  <c r="HW120" i="26" s="1"/>
  <c r="HY121" i="26"/>
  <c r="HW121" i="26" s="1"/>
  <c r="HY122" i="26"/>
  <c r="HW122" i="26" s="1"/>
  <c r="HY123" i="26"/>
  <c r="HW123" i="26" s="1"/>
  <c r="BU117" i="26" l="1"/>
  <c r="CF118" i="26"/>
  <c r="CH118" i="26"/>
  <c r="BW117" i="26"/>
  <c r="BX117" i="26"/>
  <c r="CI118" i="26"/>
  <c r="CG118" i="26"/>
  <c r="BV117" i="26"/>
  <c r="BT117" i="26"/>
  <c r="CE118" i="26"/>
  <c r="BY117" i="26"/>
  <c r="CJ118" i="26"/>
  <c r="CD118" i="26"/>
  <c r="BS117" i="26"/>
  <c r="CC118" i="26"/>
  <c r="BR117" i="26"/>
  <c r="AJ107" i="26"/>
  <c r="AJ108" i="26"/>
  <c r="AJ109" i="26"/>
  <c r="CC119" i="26" l="1"/>
  <c r="BR118" i="26"/>
  <c r="BX118" i="26"/>
  <c r="CI119" i="26"/>
  <c r="BY118" i="26"/>
  <c r="CJ119" i="26"/>
  <c r="CH119" i="26"/>
  <c r="BW118" i="26"/>
  <c r="BT118" i="26"/>
  <c r="CE119" i="26"/>
  <c r="CG119" i="26"/>
  <c r="BV118" i="26"/>
  <c r="CD119" i="26"/>
  <c r="BS118" i="26"/>
  <c r="CF119" i="26"/>
  <c r="BU118" i="26"/>
  <c r="BK103" i="26"/>
  <c r="BK104" i="26"/>
  <c r="BK105" i="26"/>
  <c r="BK106" i="26"/>
  <c r="BK107" i="26"/>
  <c r="BK108" i="26"/>
  <c r="BK109" i="26"/>
  <c r="BK97" i="26"/>
  <c r="BK98" i="26"/>
  <c r="BK99" i="26"/>
  <c r="BK100" i="26"/>
  <c r="BK101" i="26"/>
  <c r="BK102" i="26"/>
  <c r="BK96" i="26"/>
  <c r="BY119" i="26" l="1"/>
  <c r="CJ120" i="26"/>
  <c r="CG120" i="26"/>
  <c r="BV119" i="26"/>
  <c r="CH120" i="26"/>
  <c r="BW119" i="26"/>
  <c r="CE120" i="26"/>
  <c r="BT119" i="26"/>
  <c r="BU119" i="26"/>
  <c r="CF120" i="26"/>
  <c r="CD120" i="26"/>
  <c r="BS119" i="26"/>
  <c r="BX119" i="26"/>
  <c r="CI120" i="26"/>
  <c r="CC120" i="26"/>
  <c r="BR119" i="26"/>
  <c r="BE104" i="26"/>
  <c r="BE105" i="26"/>
  <c r="BE106" i="26"/>
  <c r="BE107" i="26"/>
  <c r="BE108" i="26"/>
  <c r="BE109" i="26"/>
  <c r="BE103" i="26"/>
  <c r="BE94" i="26"/>
  <c r="BE95" i="26"/>
  <c r="BO93" i="26"/>
  <c r="BO94" i="26" s="1"/>
  <c r="BO95" i="26" s="1"/>
  <c r="BO96" i="26" s="1"/>
  <c r="BO97" i="26" s="1"/>
  <c r="BO98" i="26" s="1"/>
  <c r="BO99" i="26" s="1"/>
  <c r="BO100" i="26" s="1"/>
  <c r="BO101" i="26" s="1"/>
  <c r="BO102" i="26" s="1"/>
  <c r="BO103" i="26" s="1"/>
  <c r="BO104" i="26" s="1"/>
  <c r="BO105" i="26" s="1"/>
  <c r="BO106" i="26" s="1"/>
  <c r="BO107" i="26" s="1"/>
  <c r="BO108" i="26" s="1"/>
  <c r="BO109" i="26" s="1"/>
  <c r="BX120" i="26" l="1"/>
  <c r="CI121" i="26"/>
  <c r="BT120" i="26"/>
  <c r="CE121" i="26"/>
  <c r="CC121" i="26"/>
  <c r="BR120" i="26"/>
  <c r="CH121" i="26"/>
  <c r="BW120" i="26"/>
  <c r="CD121" i="26"/>
  <c r="BS120" i="26"/>
  <c r="CG121" i="26"/>
  <c r="BV120" i="26"/>
  <c r="BU120" i="26"/>
  <c r="CF121" i="26"/>
  <c r="BY120" i="26"/>
  <c r="CJ121" i="26"/>
  <c r="AZ93" i="26"/>
  <c r="BE93" i="26" s="1"/>
  <c r="BE64" i="26"/>
  <c r="BE65" i="26"/>
  <c r="BE66" i="26"/>
  <c r="BE67" i="26"/>
  <c r="BE68" i="26"/>
  <c r="BE69" i="26"/>
  <c r="BE70" i="26"/>
  <c r="BE71" i="26"/>
  <c r="BE72" i="26"/>
  <c r="BE73" i="26"/>
  <c r="BE74" i="26"/>
  <c r="BE75" i="26"/>
  <c r="BE76" i="26"/>
  <c r="BE77" i="26"/>
  <c r="BE78" i="26"/>
  <c r="BE79" i="26"/>
  <c r="BE80" i="26"/>
  <c r="BE81" i="26"/>
  <c r="BE82" i="26"/>
  <c r="BE83" i="26"/>
  <c r="BE84" i="26"/>
  <c r="BE85" i="26"/>
  <c r="BE86" i="26"/>
  <c r="BE87" i="26"/>
  <c r="BE88" i="26"/>
  <c r="BE89" i="26"/>
  <c r="BE90" i="26"/>
  <c r="BE91" i="26"/>
  <c r="BE92" i="26"/>
  <c r="BE63" i="26"/>
  <c r="BY121" i="26" l="1"/>
  <c r="CJ122" i="26"/>
  <c r="BY122" i="26" s="1"/>
  <c r="CF122" i="26"/>
  <c r="BU122" i="26" s="1"/>
  <c r="BU121" i="26"/>
  <c r="CC122" i="26"/>
  <c r="BR122" i="26" s="1"/>
  <c r="BR121" i="26"/>
  <c r="CG122" i="26"/>
  <c r="BV122" i="26" s="1"/>
  <c r="BV121" i="26"/>
  <c r="CH122" i="26"/>
  <c r="BW122" i="26" s="1"/>
  <c r="BW121" i="26"/>
  <c r="CE122" i="26"/>
  <c r="BT122" i="26" s="1"/>
  <c r="BT121" i="26"/>
  <c r="BX121" i="26"/>
  <c r="CI122" i="26"/>
  <c r="BX122" i="26" s="1"/>
  <c r="CD122" i="26"/>
  <c r="BS122" i="26" s="1"/>
  <c r="BS121" i="26"/>
  <c r="BG26" i="26"/>
  <c r="BG27" i="26"/>
  <c r="BG28" i="26"/>
  <c r="BG29" i="26"/>
  <c r="BG30" i="26"/>
  <c r="BG31" i="26"/>
  <c r="BG32" i="26"/>
  <c r="BG33" i="26"/>
  <c r="BG34" i="26"/>
  <c r="BG35" i="26"/>
  <c r="BG36" i="26"/>
  <c r="BG37" i="26"/>
  <c r="BG38" i="26"/>
  <c r="BG39" i="26"/>
  <c r="BG40" i="26"/>
  <c r="BG41" i="26"/>
  <c r="BG42" i="26"/>
  <c r="BG43" i="26"/>
  <c r="BG44" i="26"/>
  <c r="BG45" i="26"/>
  <c r="BG46" i="26"/>
  <c r="BG47" i="26"/>
  <c r="BG48" i="26"/>
  <c r="BG49" i="26"/>
  <c r="BG50" i="26"/>
  <c r="BG51" i="26"/>
  <c r="BG52" i="26"/>
  <c r="BG53" i="26"/>
  <c r="BG54" i="26"/>
  <c r="BG55" i="26"/>
  <c r="BG56" i="26"/>
  <c r="BG57" i="26"/>
  <c r="BG58" i="26"/>
  <c r="BG59" i="26"/>
  <c r="BG60" i="26"/>
  <c r="BG61" i="26"/>
  <c r="BG62" i="26"/>
  <c r="BG63" i="26"/>
  <c r="BG64" i="26"/>
  <c r="BG65" i="26"/>
  <c r="BG66" i="26"/>
  <c r="BG67" i="26"/>
  <c r="BG68" i="26"/>
  <c r="BG69" i="26"/>
  <c r="BG70" i="26"/>
  <c r="BG71" i="26"/>
  <c r="BG72" i="26"/>
  <c r="BG73" i="26"/>
  <c r="BG74" i="26"/>
  <c r="BG75" i="26"/>
  <c r="BG76" i="26"/>
  <c r="BG77" i="26"/>
  <c r="BG78" i="26"/>
  <c r="BG79" i="26"/>
  <c r="BG80" i="26"/>
  <c r="BG81" i="26"/>
  <c r="BG82" i="26"/>
  <c r="BG83" i="26"/>
  <c r="BG84" i="26"/>
  <c r="BG85" i="26"/>
  <c r="BG86" i="26"/>
  <c r="BG87" i="26"/>
  <c r="BG88" i="26"/>
  <c r="BG25" i="26"/>
  <c r="BG20" i="26"/>
  <c r="BG21" i="26"/>
  <c r="BG22" i="26"/>
  <c r="BG23" i="26"/>
  <c r="BG19" i="26"/>
  <c r="FY78" i="26" l="1"/>
  <c r="FY79" i="26" l="1"/>
  <c r="FW78" i="26"/>
  <c r="BE96" i="26"/>
  <c r="BE97" i="26"/>
  <c r="BE98" i="26"/>
  <c r="BE99" i="26"/>
  <c r="BE100" i="26"/>
  <c r="BE101" i="26"/>
  <c r="BE102" i="26"/>
  <c r="FY80" i="26" l="1"/>
  <c r="FW79" i="26"/>
  <c r="AW95" i="26"/>
  <c r="AW94" i="26" s="1"/>
  <c r="AX96" i="26"/>
  <c r="II15" i="26"/>
  <c r="II16" i="26"/>
  <c r="II17" i="26"/>
  <c r="II18" i="26"/>
  <c r="II19" i="26"/>
  <c r="II20" i="26"/>
  <c r="II21" i="26"/>
  <c r="II22" i="26"/>
  <c r="II23" i="26"/>
  <c r="II24" i="26"/>
  <c r="II25" i="26"/>
  <c r="II26" i="26"/>
  <c r="II27" i="26"/>
  <c r="II28" i="26"/>
  <c r="II29" i="26"/>
  <c r="II30" i="26"/>
  <c r="II31" i="26"/>
  <c r="II32" i="26"/>
  <c r="II33" i="26"/>
  <c r="II34" i="26"/>
  <c r="II35" i="26"/>
  <c r="II36" i="26"/>
  <c r="II37" i="26"/>
  <c r="II38" i="26"/>
  <c r="II39" i="26"/>
  <c r="II40" i="26"/>
  <c r="II41" i="26"/>
  <c r="II42" i="26"/>
  <c r="II43" i="26"/>
  <c r="II44" i="26"/>
  <c r="II45" i="26"/>
  <c r="II46" i="26"/>
  <c r="II47" i="26"/>
  <c r="II48" i="26"/>
  <c r="II49" i="26"/>
  <c r="II50" i="26"/>
  <c r="II51" i="26"/>
  <c r="II52" i="26"/>
  <c r="II53" i="26"/>
  <c r="II54" i="26"/>
  <c r="II55" i="26"/>
  <c r="II56" i="26"/>
  <c r="II57" i="26"/>
  <c r="II58" i="26"/>
  <c r="II59" i="26"/>
  <c r="II60" i="26"/>
  <c r="II61" i="26"/>
  <c r="II62" i="26"/>
  <c r="II63" i="26"/>
  <c r="IL64" i="26"/>
  <c r="IM90" i="26"/>
  <c r="IM91" i="26" s="1"/>
  <c r="IM92" i="26" s="1"/>
  <c r="IM93" i="26" s="1"/>
  <c r="IM94" i="26" s="1"/>
  <c r="IM95" i="26" s="1"/>
  <c r="IM96" i="26" s="1"/>
  <c r="IM97" i="26" s="1"/>
  <c r="IM98" i="26" s="1"/>
  <c r="IM99" i="26" s="1"/>
  <c r="IM100" i="26" s="1"/>
  <c r="IM101" i="26" s="1"/>
  <c r="IM102" i="26" s="1"/>
  <c r="IM103" i="26" s="1"/>
  <c r="IM104" i="26" s="1"/>
  <c r="IM105" i="26" s="1"/>
  <c r="IM106" i="26" s="1"/>
  <c r="IM107" i="26" s="1"/>
  <c r="IM108" i="26" s="1"/>
  <c r="IM109" i="26" s="1"/>
  <c r="IM110" i="26" s="1"/>
  <c r="IM111" i="26" s="1"/>
  <c r="IM112" i="26" s="1"/>
  <c r="IM113" i="26" s="1"/>
  <c r="IM114" i="26" s="1"/>
  <c r="IM115" i="26" s="1"/>
  <c r="IM116" i="26" s="1"/>
  <c r="IM117" i="26" s="1"/>
  <c r="IM118" i="26" s="1"/>
  <c r="IM119" i="26" s="1"/>
  <c r="IM120" i="26" s="1"/>
  <c r="IM121" i="26" s="1"/>
  <c r="IM122" i="26" s="1"/>
  <c r="IM123" i="26" s="1"/>
  <c r="HO15" i="26"/>
  <c r="HM15" i="26" s="1"/>
  <c r="HO16" i="26"/>
  <c r="HM16" i="26" s="1"/>
  <c r="HO17" i="26"/>
  <c r="HM17" i="26" s="1"/>
  <c r="HO18" i="26"/>
  <c r="HM18" i="26" s="1"/>
  <c r="HO19" i="26"/>
  <c r="HM19" i="26" s="1"/>
  <c r="HO20" i="26"/>
  <c r="HM20" i="26" s="1"/>
  <c r="HO21" i="26"/>
  <c r="HM21" i="26" s="1"/>
  <c r="HO22" i="26"/>
  <c r="HM22" i="26" s="1"/>
  <c r="HO23" i="26"/>
  <c r="HM23" i="26" s="1"/>
  <c r="HO24" i="26"/>
  <c r="HM24" i="26" s="1"/>
  <c r="HO25" i="26"/>
  <c r="HM25" i="26" s="1"/>
  <c r="HO26" i="26"/>
  <c r="HM26" i="26" s="1"/>
  <c r="HO27" i="26"/>
  <c r="HM27" i="26" s="1"/>
  <c r="HO28" i="26"/>
  <c r="HM28" i="26" s="1"/>
  <c r="HO29" i="26"/>
  <c r="HM29" i="26" s="1"/>
  <c r="HO30" i="26"/>
  <c r="HM30" i="26" s="1"/>
  <c r="HO31" i="26"/>
  <c r="HM31" i="26" s="1"/>
  <c r="HO32" i="26"/>
  <c r="HM32" i="26" s="1"/>
  <c r="HO33" i="26"/>
  <c r="HM33" i="26" s="1"/>
  <c r="HO34" i="26"/>
  <c r="HM34" i="26" s="1"/>
  <c r="HO35" i="26"/>
  <c r="HM35" i="26" s="1"/>
  <c r="HO36" i="26"/>
  <c r="HM36" i="26" s="1"/>
  <c r="HO37" i="26"/>
  <c r="HM37" i="26" s="1"/>
  <c r="HO38" i="26"/>
  <c r="HM38" i="26" s="1"/>
  <c r="HO39" i="26"/>
  <c r="HM39" i="26" s="1"/>
  <c r="HO40" i="26"/>
  <c r="HM40" i="26" s="1"/>
  <c r="HO41" i="26"/>
  <c r="HM41" i="26" s="1"/>
  <c r="HO42" i="26"/>
  <c r="HM42" i="26" s="1"/>
  <c r="HO43" i="26"/>
  <c r="HO44" i="26"/>
  <c r="HM44" i="26" s="1"/>
  <c r="HO45" i="26"/>
  <c r="HM45" i="26" s="1"/>
  <c r="HO46" i="26"/>
  <c r="HM46" i="26" s="1"/>
  <c r="HO47" i="26"/>
  <c r="HM47" i="26" s="1"/>
  <c r="HO48" i="26"/>
  <c r="HM48" i="26" s="1"/>
  <c r="HO49" i="26"/>
  <c r="HM49" i="26" s="1"/>
  <c r="HO50" i="26"/>
  <c r="HM50" i="26" s="1"/>
  <c r="HO51" i="26"/>
  <c r="HO52" i="26"/>
  <c r="HM52" i="26" s="1"/>
  <c r="HO53" i="26"/>
  <c r="HM53" i="26" s="1"/>
  <c r="HO54" i="26"/>
  <c r="HM54" i="26" s="1"/>
  <c r="HO55" i="26"/>
  <c r="HM55" i="26" s="1"/>
  <c r="HO56" i="26"/>
  <c r="HM56" i="26" s="1"/>
  <c r="HO57" i="26"/>
  <c r="HM57" i="26" s="1"/>
  <c r="HO58" i="26"/>
  <c r="HM58" i="26" s="1"/>
  <c r="HO59" i="26"/>
  <c r="HO60" i="26"/>
  <c r="HM60" i="26" s="1"/>
  <c r="HO61" i="26"/>
  <c r="HM61" i="26" s="1"/>
  <c r="HO62" i="26"/>
  <c r="HM62" i="26" s="1"/>
  <c r="HO63" i="26"/>
  <c r="HO64" i="26"/>
  <c r="HO65" i="26"/>
  <c r="HO66" i="26"/>
  <c r="HO67" i="26"/>
  <c r="HO68" i="26"/>
  <c r="HO69" i="26"/>
  <c r="HO70" i="26"/>
  <c r="HO71" i="26"/>
  <c r="HO72" i="26"/>
  <c r="HO73" i="26"/>
  <c r="HO74" i="26"/>
  <c r="HO75" i="26"/>
  <c r="HO76" i="26"/>
  <c r="HO77" i="26"/>
  <c r="HO78" i="26"/>
  <c r="HO79" i="26"/>
  <c r="HO80" i="26"/>
  <c r="HO81" i="26"/>
  <c r="HO82" i="26"/>
  <c r="HO83" i="26"/>
  <c r="HO84" i="26"/>
  <c r="HO85" i="26"/>
  <c r="HO86" i="26"/>
  <c r="HO87" i="26"/>
  <c r="HO88" i="26"/>
  <c r="HO89" i="26"/>
  <c r="HO90" i="26"/>
  <c r="HO91" i="26"/>
  <c r="HO92" i="26"/>
  <c r="HO93" i="26"/>
  <c r="HO94" i="26"/>
  <c r="HO95" i="26"/>
  <c r="HO96" i="26"/>
  <c r="HO97" i="26"/>
  <c r="HO98" i="26"/>
  <c r="HO99" i="26"/>
  <c r="HO100" i="26"/>
  <c r="HO101" i="26"/>
  <c r="HO102" i="26"/>
  <c r="HO103" i="26"/>
  <c r="HO104" i="26"/>
  <c r="HO105" i="26"/>
  <c r="HO106" i="26"/>
  <c r="HO107" i="26"/>
  <c r="HO108" i="26"/>
  <c r="HO109" i="26"/>
  <c r="HO110" i="26"/>
  <c r="HO111" i="26"/>
  <c r="HO112" i="26"/>
  <c r="HO113" i="26"/>
  <c r="HO114" i="26"/>
  <c r="HO115" i="26"/>
  <c r="HO116" i="26"/>
  <c r="HO117" i="26"/>
  <c r="HO118" i="26"/>
  <c r="HO119" i="26"/>
  <c r="HO120" i="26"/>
  <c r="HO121" i="26"/>
  <c r="HO122" i="26"/>
  <c r="HO123" i="26"/>
  <c r="HM43" i="26"/>
  <c r="HM51" i="26"/>
  <c r="HM59" i="26"/>
  <c r="HD15" i="26"/>
  <c r="HB15" i="26" s="1"/>
  <c r="HD16" i="26"/>
  <c r="HB16" i="26" s="1"/>
  <c r="HD17" i="26"/>
  <c r="HB17" i="26" s="1"/>
  <c r="HD18" i="26"/>
  <c r="HB18" i="26" s="1"/>
  <c r="HD19" i="26"/>
  <c r="HB19" i="26" s="1"/>
  <c r="HD20" i="26"/>
  <c r="HB20" i="26" s="1"/>
  <c r="HD21" i="26"/>
  <c r="HB21" i="26" s="1"/>
  <c r="HD22" i="26"/>
  <c r="HB22" i="26" s="1"/>
  <c r="HD23" i="26"/>
  <c r="HB23" i="26" s="1"/>
  <c r="HD24" i="26"/>
  <c r="HB24" i="26" s="1"/>
  <c r="HD25" i="26"/>
  <c r="HB25" i="26" s="1"/>
  <c r="HD26" i="26"/>
  <c r="HB26" i="26" s="1"/>
  <c r="HD27" i="26"/>
  <c r="HB27" i="26" s="1"/>
  <c r="HD28" i="26"/>
  <c r="HB28" i="26" s="1"/>
  <c r="HD29" i="26"/>
  <c r="HB29" i="26" s="1"/>
  <c r="HD30" i="26"/>
  <c r="HB30" i="26" s="1"/>
  <c r="HD31" i="26"/>
  <c r="HB31" i="26" s="1"/>
  <c r="HD32" i="26"/>
  <c r="HB32" i="26" s="1"/>
  <c r="HD33" i="26"/>
  <c r="HB33" i="26" s="1"/>
  <c r="HD34" i="26"/>
  <c r="HB34" i="26" s="1"/>
  <c r="HD35" i="26"/>
  <c r="HB35" i="26" s="1"/>
  <c r="HD36" i="26"/>
  <c r="HB36" i="26" s="1"/>
  <c r="HD37" i="26"/>
  <c r="HB37" i="26" s="1"/>
  <c r="HD38" i="26"/>
  <c r="HB38" i="26" s="1"/>
  <c r="HD39" i="26"/>
  <c r="HB39" i="26" s="1"/>
  <c r="HD40" i="26"/>
  <c r="HB40" i="26" s="1"/>
  <c r="HD41" i="26"/>
  <c r="HB41" i="26" s="1"/>
  <c r="HD42" i="26"/>
  <c r="HB42" i="26" s="1"/>
  <c r="HD43" i="26"/>
  <c r="HB43" i="26" s="1"/>
  <c r="HD44" i="26"/>
  <c r="HB44" i="26" s="1"/>
  <c r="HD45" i="26"/>
  <c r="HB45" i="26" s="1"/>
  <c r="HD46" i="26"/>
  <c r="HB46" i="26" s="1"/>
  <c r="HD47" i="26"/>
  <c r="HB47" i="26" s="1"/>
  <c r="HD48" i="26"/>
  <c r="HB48" i="26" s="1"/>
  <c r="HD49" i="26"/>
  <c r="HB49" i="26" s="1"/>
  <c r="HD50" i="26"/>
  <c r="HB50" i="26" s="1"/>
  <c r="HD51" i="26"/>
  <c r="HB51" i="26" s="1"/>
  <c r="HD52" i="26"/>
  <c r="HB52" i="26" s="1"/>
  <c r="HD53" i="26"/>
  <c r="HB53" i="26" s="1"/>
  <c r="HD54" i="26"/>
  <c r="HB54" i="26" s="1"/>
  <c r="HD55" i="26"/>
  <c r="HB55" i="26" s="1"/>
  <c r="HD56" i="26"/>
  <c r="HB56" i="26" s="1"/>
  <c r="HD57" i="26"/>
  <c r="HB57" i="26" s="1"/>
  <c r="HD58" i="26"/>
  <c r="HB58" i="26" s="1"/>
  <c r="HD59" i="26"/>
  <c r="HB59" i="26" s="1"/>
  <c r="HD60" i="26"/>
  <c r="HB60" i="26" s="1"/>
  <c r="HD61" i="26"/>
  <c r="HB61" i="26" s="1"/>
  <c r="HD62" i="26"/>
  <c r="HB62" i="26" s="1"/>
  <c r="HD63" i="26"/>
  <c r="HB63" i="26" s="1"/>
  <c r="HD64" i="26"/>
  <c r="HB64" i="26" s="1"/>
  <c r="HD65" i="26"/>
  <c r="HB65" i="26" s="1"/>
  <c r="HD66" i="26"/>
  <c r="HB66" i="26" s="1"/>
  <c r="HD67" i="26"/>
  <c r="HB67" i="26" s="1"/>
  <c r="HD68" i="26"/>
  <c r="HB68" i="26" s="1"/>
  <c r="HD69" i="26"/>
  <c r="HB69" i="26" s="1"/>
  <c r="HD70" i="26"/>
  <c r="HB70" i="26" s="1"/>
  <c r="HD71" i="26"/>
  <c r="HB71" i="26" s="1"/>
  <c r="HD72" i="26"/>
  <c r="HB72" i="26" s="1"/>
  <c r="HD73" i="26"/>
  <c r="HB73" i="26" s="1"/>
  <c r="HD74" i="26"/>
  <c r="HB74" i="26" s="1"/>
  <c r="HD75" i="26"/>
  <c r="HB75" i="26" s="1"/>
  <c r="HD76" i="26"/>
  <c r="HB76" i="26" s="1"/>
  <c r="HD77" i="26"/>
  <c r="HB77" i="26" s="1"/>
  <c r="HD78" i="26"/>
  <c r="HB78" i="26" s="1"/>
  <c r="HD79" i="26"/>
  <c r="HB79" i="26" s="1"/>
  <c r="HD80" i="26"/>
  <c r="HB80" i="26" s="1"/>
  <c r="HD81" i="26"/>
  <c r="HB81" i="26" s="1"/>
  <c r="HD82" i="26"/>
  <c r="HB82" i="26" s="1"/>
  <c r="HD83" i="26"/>
  <c r="HB83" i="26" s="1"/>
  <c r="HD84" i="26"/>
  <c r="HB84" i="26" s="1"/>
  <c r="HD85" i="26"/>
  <c r="HB85" i="26" s="1"/>
  <c r="HD86" i="26"/>
  <c r="HB86" i="26" s="1"/>
  <c r="HD87" i="26"/>
  <c r="HB87" i="26" s="1"/>
  <c r="HD88" i="26"/>
  <c r="HB88" i="26" s="1"/>
  <c r="HD89" i="26"/>
  <c r="HB89" i="26" s="1"/>
  <c r="HD90" i="26"/>
  <c r="HB90" i="26" s="1"/>
  <c r="HD91" i="26"/>
  <c r="HB91" i="26" s="1"/>
  <c r="HD92" i="26"/>
  <c r="HB92" i="26" s="1"/>
  <c r="HD93" i="26"/>
  <c r="HB93" i="26" s="1"/>
  <c r="HD94" i="26"/>
  <c r="HB94" i="26" s="1"/>
  <c r="HD95" i="26"/>
  <c r="HB95" i="26" s="1"/>
  <c r="HD96" i="26"/>
  <c r="HB96" i="26" s="1"/>
  <c r="HD97" i="26"/>
  <c r="HB97" i="26" s="1"/>
  <c r="HD98" i="26"/>
  <c r="HB98" i="26" s="1"/>
  <c r="HD99" i="26"/>
  <c r="HB99" i="26" s="1"/>
  <c r="HD100" i="26"/>
  <c r="HB100" i="26" s="1"/>
  <c r="HD101" i="26"/>
  <c r="HB101" i="26" s="1"/>
  <c r="HD102" i="26"/>
  <c r="HB102" i="26" s="1"/>
  <c r="HD103" i="26"/>
  <c r="HB103" i="26" s="1"/>
  <c r="HD104" i="26"/>
  <c r="HB104" i="26" s="1"/>
  <c r="HD105" i="26"/>
  <c r="HB105" i="26" s="1"/>
  <c r="HD106" i="26"/>
  <c r="HB106" i="26" s="1"/>
  <c r="HD107" i="26"/>
  <c r="HB107" i="26" s="1"/>
  <c r="HD108" i="26"/>
  <c r="HB108" i="26" s="1"/>
  <c r="HD109" i="26"/>
  <c r="HB109" i="26" s="1"/>
  <c r="HD110" i="26"/>
  <c r="HB110" i="26" s="1"/>
  <c r="HD111" i="26"/>
  <c r="HB111" i="26" s="1"/>
  <c r="HD112" i="26"/>
  <c r="HB112" i="26" s="1"/>
  <c r="HD113" i="26"/>
  <c r="HB113" i="26" s="1"/>
  <c r="HD114" i="26"/>
  <c r="HB114" i="26" s="1"/>
  <c r="HD115" i="26"/>
  <c r="HB115" i="26" s="1"/>
  <c r="HD116" i="26"/>
  <c r="HB116" i="26" s="1"/>
  <c r="HD117" i="26"/>
  <c r="HB117" i="26" s="1"/>
  <c r="HD118" i="26"/>
  <c r="HB118" i="26" s="1"/>
  <c r="HD119" i="26"/>
  <c r="HB119" i="26" s="1"/>
  <c r="HD120" i="26"/>
  <c r="HB120" i="26" s="1"/>
  <c r="HD121" i="26"/>
  <c r="HB121" i="26" s="1"/>
  <c r="HD122" i="26"/>
  <c r="HB122" i="26" s="1"/>
  <c r="GQ15" i="26"/>
  <c r="GQ16" i="26"/>
  <c r="GQ17" i="26"/>
  <c r="GQ18" i="26"/>
  <c r="GQ19" i="26"/>
  <c r="GQ20" i="26"/>
  <c r="GQ21" i="26"/>
  <c r="GQ22" i="26"/>
  <c r="GQ23" i="26"/>
  <c r="GQ24" i="26"/>
  <c r="GQ25" i="26"/>
  <c r="GQ26" i="26"/>
  <c r="GQ27" i="26"/>
  <c r="GQ28" i="26"/>
  <c r="GQ29" i="26"/>
  <c r="GQ30" i="26"/>
  <c r="GQ31" i="26"/>
  <c r="GQ32" i="26"/>
  <c r="GQ33" i="26"/>
  <c r="GQ34" i="26"/>
  <c r="GQ35" i="26"/>
  <c r="GQ36" i="26"/>
  <c r="GQ37" i="26"/>
  <c r="GQ38" i="26"/>
  <c r="GQ39" i="26"/>
  <c r="GQ40" i="26"/>
  <c r="GQ41" i="26"/>
  <c r="GQ42" i="26"/>
  <c r="GQ43" i="26"/>
  <c r="GQ44" i="26"/>
  <c r="GQ45" i="26"/>
  <c r="GQ46" i="26"/>
  <c r="GQ47" i="26"/>
  <c r="GQ48" i="26"/>
  <c r="GQ49" i="26"/>
  <c r="GQ50" i="26"/>
  <c r="GQ51" i="26"/>
  <c r="GQ52" i="26"/>
  <c r="GQ53" i="26"/>
  <c r="GQ54" i="26"/>
  <c r="GQ56" i="26"/>
  <c r="GQ57" i="26"/>
  <c r="GQ58" i="26"/>
  <c r="GQ59" i="26"/>
  <c r="GQ60" i="26"/>
  <c r="GQ61" i="26"/>
  <c r="GQ62" i="26"/>
  <c r="GI15" i="26"/>
  <c r="GG15" i="26" s="1"/>
  <c r="GI16" i="26"/>
  <c r="GG16" i="26" s="1"/>
  <c r="GI17" i="26"/>
  <c r="GG17" i="26" s="1"/>
  <c r="GI18" i="26"/>
  <c r="GG18" i="26" s="1"/>
  <c r="GI19" i="26"/>
  <c r="GG19" i="26" s="1"/>
  <c r="GI20" i="26"/>
  <c r="GG20" i="26" s="1"/>
  <c r="GI21" i="26"/>
  <c r="GG21" i="26" s="1"/>
  <c r="GI22" i="26"/>
  <c r="GG22" i="26" s="1"/>
  <c r="GI23" i="26"/>
  <c r="GG23" i="26" s="1"/>
  <c r="GI24" i="26"/>
  <c r="GG24" i="26" s="1"/>
  <c r="GI25" i="26"/>
  <c r="GG25" i="26" s="1"/>
  <c r="GI26" i="26"/>
  <c r="GG26" i="26" s="1"/>
  <c r="GI27" i="26"/>
  <c r="GG27" i="26" s="1"/>
  <c r="GI28" i="26"/>
  <c r="GG28" i="26" s="1"/>
  <c r="GI29" i="26"/>
  <c r="GG29" i="26" s="1"/>
  <c r="GI30" i="26"/>
  <c r="GG30" i="26" s="1"/>
  <c r="GI31" i="26"/>
  <c r="GG31" i="26" s="1"/>
  <c r="GI32" i="26"/>
  <c r="GG32" i="26" s="1"/>
  <c r="GI33" i="26"/>
  <c r="GG33" i="26" s="1"/>
  <c r="GI34" i="26"/>
  <c r="GG34" i="26" s="1"/>
  <c r="GI35" i="26"/>
  <c r="GG35" i="26" s="1"/>
  <c r="GI36" i="26"/>
  <c r="GG36" i="26" s="1"/>
  <c r="GI37" i="26"/>
  <c r="GG37" i="26" s="1"/>
  <c r="GI38" i="26"/>
  <c r="GG38" i="26" s="1"/>
  <c r="GI39" i="26"/>
  <c r="GG39" i="26" s="1"/>
  <c r="GI40" i="26"/>
  <c r="GG40" i="26" s="1"/>
  <c r="GI41" i="26"/>
  <c r="GG41" i="26" s="1"/>
  <c r="GI42" i="26"/>
  <c r="GG42" i="26" s="1"/>
  <c r="GI43" i="26"/>
  <c r="GG43" i="26" s="1"/>
  <c r="GI44" i="26"/>
  <c r="GG44" i="26" s="1"/>
  <c r="GI45" i="26"/>
  <c r="GG45" i="26" s="1"/>
  <c r="GI46" i="26"/>
  <c r="GG46" i="26" s="1"/>
  <c r="GI47" i="26"/>
  <c r="GG47" i="26" s="1"/>
  <c r="GI48" i="26"/>
  <c r="GG48" i="26" s="1"/>
  <c r="GI49" i="26"/>
  <c r="GG49" i="26" s="1"/>
  <c r="GI50" i="26"/>
  <c r="GG50" i="26" s="1"/>
  <c r="GI51" i="26"/>
  <c r="GG51" i="26" s="1"/>
  <c r="GI52" i="26"/>
  <c r="GG52" i="26" s="1"/>
  <c r="GI53" i="26"/>
  <c r="GG53" i="26" s="1"/>
  <c r="GI54" i="26"/>
  <c r="GG54" i="26" s="1"/>
  <c r="GI55" i="26"/>
  <c r="GG55" i="26" s="1"/>
  <c r="GI56" i="26"/>
  <c r="GG56" i="26" s="1"/>
  <c r="GI57" i="26"/>
  <c r="GG57" i="26" s="1"/>
  <c r="GI58" i="26"/>
  <c r="GG58" i="26" s="1"/>
  <c r="GI59" i="26"/>
  <c r="GG59" i="26" s="1"/>
  <c r="GI60" i="26"/>
  <c r="GG60" i="26" s="1"/>
  <c r="GI61" i="26"/>
  <c r="GG61" i="26" s="1"/>
  <c r="GI62" i="26"/>
  <c r="GG62" i="26" s="1"/>
  <c r="FU15" i="26"/>
  <c r="FU18" i="26"/>
  <c r="FU19" i="26"/>
  <c r="FU20" i="26"/>
  <c r="FU21" i="26"/>
  <c r="FU22" i="26"/>
  <c r="FU25" i="26"/>
  <c r="FU26" i="26"/>
  <c r="FU28" i="26"/>
  <c r="FU29" i="26"/>
  <c r="FU30" i="26"/>
  <c r="FU31" i="26"/>
  <c r="FU33" i="26"/>
  <c r="FU34" i="26"/>
  <c r="FU36" i="26"/>
  <c r="FU37" i="26"/>
  <c r="FU38" i="26"/>
  <c r="FU41" i="26"/>
  <c r="FU42" i="26"/>
  <c r="FU43" i="26"/>
  <c r="FU44" i="26"/>
  <c r="FU45" i="26"/>
  <c r="FU46" i="26"/>
  <c r="FU47" i="26"/>
  <c r="FU49" i="26"/>
  <c r="FU50" i="26"/>
  <c r="FU51" i="26"/>
  <c r="FU52" i="26"/>
  <c r="FU53" i="26"/>
  <c r="FU54" i="26"/>
  <c r="FU55" i="26"/>
  <c r="FU58" i="26"/>
  <c r="FU61" i="26"/>
  <c r="FU62" i="26"/>
  <c r="FU63" i="26"/>
  <c r="FU66" i="26"/>
  <c r="FU67" i="26"/>
  <c r="FU68" i="26"/>
  <c r="FU69" i="26"/>
  <c r="FU70" i="26"/>
  <c r="FU71" i="26"/>
  <c r="FU73" i="26"/>
  <c r="FU74" i="26"/>
  <c r="FU75" i="26"/>
  <c r="FU76" i="26"/>
  <c r="FU77" i="26"/>
  <c r="FU78" i="26"/>
  <c r="FU79" i="26"/>
  <c r="FU85" i="26"/>
  <c r="FU86" i="26"/>
  <c r="FU87" i="26"/>
  <c r="FU90" i="26"/>
  <c r="FU91" i="26"/>
  <c r="FU92" i="26"/>
  <c r="FU93" i="26"/>
  <c r="FU94" i="26"/>
  <c r="FU95" i="26"/>
  <c r="FU97" i="26"/>
  <c r="FU98" i="26"/>
  <c r="FU101" i="26"/>
  <c r="FU102" i="26"/>
  <c r="FU103" i="26"/>
  <c r="FU106" i="26"/>
  <c r="FU107" i="26"/>
  <c r="FU108" i="26"/>
  <c r="FU109" i="26"/>
  <c r="FU110" i="26"/>
  <c r="FU111" i="26"/>
  <c r="FU114" i="26"/>
  <c r="FU115" i="26"/>
  <c r="FU116" i="26"/>
  <c r="FU117" i="26"/>
  <c r="FU118" i="26"/>
  <c r="FU119" i="26"/>
  <c r="FU121" i="26"/>
  <c r="FU122" i="26"/>
  <c r="FU123" i="26"/>
  <c r="FU16" i="26"/>
  <c r="FU17" i="26"/>
  <c r="FU23" i="26"/>
  <c r="FU24" i="26"/>
  <c r="FU27" i="26"/>
  <c r="FU32" i="26"/>
  <c r="FU35" i="26"/>
  <c r="FU39" i="26"/>
  <c r="FU40" i="26"/>
  <c r="FU48" i="26"/>
  <c r="FU56" i="26"/>
  <c r="FU57" i="26"/>
  <c r="FU59" i="26"/>
  <c r="FU60" i="26"/>
  <c r="FU64" i="26"/>
  <c r="FU65" i="26"/>
  <c r="FU72" i="26"/>
  <c r="FU88" i="26"/>
  <c r="FU89" i="26"/>
  <c r="FU96" i="26"/>
  <c r="FU99" i="26"/>
  <c r="FU100" i="26"/>
  <c r="FU104" i="26"/>
  <c r="FU105" i="26"/>
  <c r="FU112" i="26"/>
  <c r="FU113" i="26"/>
  <c r="FU120" i="26"/>
  <c r="IK64" i="26" l="1"/>
  <c r="II64" i="26" s="1"/>
  <c r="FY81" i="26"/>
  <c r="FW80" i="26"/>
  <c r="FU80" i="26" s="1"/>
  <c r="AW96" i="26"/>
  <c r="BD96" i="26" s="1"/>
  <c r="IL65" i="26"/>
  <c r="IK65" i="26" s="1"/>
  <c r="GQ55" i="26"/>
  <c r="FY82" i="26" l="1"/>
  <c r="FW81" i="26"/>
  <c r="FU81" i="26" s="1"/>
  <c r="IL66" i="26"/>
  <c r="IK66" i="26" s="1"/>
  <c r="II65" i="26"/>
  <c r="FM83" i="26"/>
  <c r="FM84" i="26" s="1"/>
  <c r="FM85" i="26" s="1"/>
  <c r="FM86" i="26" s="1"/>
  <c r="FM87" i="26" s="1"/>
  <c r="FM88" i="26" s="1"/>
  <c r="FM89" i="26" s="1"/>
  <c r="FM90" i="26" s="1"/>
  <c r="FM91" i="26" s="1"/>
  <c r="FM92" i="26" s="1"/>
  <c r="FM93" i="26" s="1"/>
  <c r="FM94" i="26" s="1"/>
  <c r="FM95" i="26" s="1"/>
  <c r="FM96" i="26" s="1"/>
  <c r="FM97" i="26" s="1"/>
  <c r="FM98" i="26" s="1"/>
  <c r="FM99" i="26" s="1"/>
  <c r="FM100" i="26" s="1"/>
  <c r="FM101" i="26" s="1"/>
  <c r="FM102" i="26" s="1"/>
  <c r="FM103" i="26" s="1"/>
  <c r="FM104" i="26" s="1"/>
  <c r="FM105" i="26" s="1"/>
  <c r="FM106" i="26" s="1"/>
  <c r="FM107" i="26" s="1"/>
  <c r="FM108" i="26" s="1"/>
  <c r="FM109" i="26" s="1"/>
  <c r="FM110" i="26" s="1"/>
  <c r="FM111" i="26" s="1"/>
  <c r="FM112" i="26" s="1"/>
  <c r="FM113" i="26" s="1"/>
  <c r="FM114" i="26" s="1"/>
  <c r="FM115" i="26" s="1"/>
  <c r="FM116" i="26" s="1"/>
  <c r="FM117" i="26" s="1"/>
  <c r="FM118" i="26" s="1"/>
  <c r="FM119" i="26" s="1"/>
  <c r="FM120" i="26" s="1"/>
  <c r="FM121" i="26" s="1"/>
  <c r="FM122" i="26" s="1"/>
  <c r="FM123" i="26" s="1"/>
  <c r="FL15" i="26"/>
  <c r="FJ15" i="26" s="1"/>
  <c r="FL16" i="26"/>
  <c r="FJ16" i="26" s="1"/>
  <c r="FL17" i="26"/>
  <c r="FJ17" i="26" s="1"/>
  <c r="FL18" i="26"/>
  <c r="FJ18" i="26" s="1"/>
  <c r="FL19" i="26"/>
  <c r="FJ19" i="26" s="1"/>
  <c r="FL20" i="26"/>
  <c r="FJ20" i="26" s="1"/>
  <c r="FL21" i="26"/>
  <c r="FJ21" i="26" s="1"/>
  <c r="FL22" i="26"/>
  <c r="FJ22" i="26" s="1"/>
  <c r="FL23" i="26"/>
  <c r="FJ23" i="26" s="1"/>
  <c r="FL24" i="26"/>
  <c r="FJ24" i="26" s="1"/>
  <c r="FL25" i="26"/>
  <c r="FJ25" i="26" s="1"/>
  <c r="FL26" i="26"/>
  <c r="FJ26" i="26" s="1"/>
  <c r="FL27" i="26"/>
  <c r="FJ27" i="26" s="1"/>
  <c r="FL28" i="26"/>
  <c r="FJ28" i="26" s="1"/>
  <c r="FL29" i="26"/>
  <c r="FJ29" i="26" s="1"/>
  <c r="FL30" i="26"/>
  <c r="FJ30" i="26" s="1"/>
  <c r="FL31" i="26"/>
  <c r="FJ31" i="26" s="1"/>
  <c r="FL32" i="26"/>
  <c r="FJ32" i="26" s="1"/>
  <c r="FL33" i="26"/>
  <c r="FJ33" i="26" s="1"/>
  <c r="FL34" i="26"/>
  <c r="FJ34" i="26" s="1"/>
  <c r="FL35" i="26"/>
  <c r="FJ35" i="26" s="1"/>
  <c r="FL36" i="26"/>
  <c r="FJ36" i="26" s="1"/>
  <c r="FL37" i="26"/>
  <c r="FJ37" i="26" s="1"/>
  <c r="FL38" i="26"/>
  <c r="FJ38" i="26" s="1"/>
  <c r="FL39" i="26"/>
  <c r="FJ39" i="26" s="1"/>
  <c r="FL40" i="26"/>
  <c r="FJ40" i="26" s="1"/>
  <c r="FL41" i="26"/>
  <c r="FJ41" i="26" s="1"/>
  <c r="FL42" i="26"/>
  <c r="FJ42" i="26" s="1"/>
  <c r="FL43" i="26"/>
  <c r="FJ43" i="26" s="1"/>
  <c r="FL44" i="26"/>
  <c r="FJ44" i="26" s="1"/>
  <c r="FL45" i="26"/>
  <c r="FJ45" i="26" s="1"/>
  <c r="FL46" i="26"/>
  <c r="FJ46" i="26" s="1"/>
  <c r="FL47" i="26"/>
  <c r="FJ47" i="26" s="1"/>
  <c r="FL48" i="26"/>
  <c r="FJ48" i="26" s="1"/>
  <c r="FL49" i="26"/>
  <c r="FJ49" i="26" s="1"/>
  <c r="FL50" i="26"/>
  <c r="FJ50" i="26" s="1"/>
  <c r="FL51" i="26"/>
  <c r="FJ51" i="26" s="1"/>
  <c r="FL52" i="26"/>
  <c r="FJ52" i="26" s="1"/>
  <c r="FL53" i="26"/>
  <c r="FJ53" i="26" s="1"/>
  <c r="FL54" i="26"/>
  <c r="FJ54" i="26" s="1"/>
  <c r="FL55" i="26"/>
  <c r="FJ55" i="26" s="1"/>
  <c r="FL56" i="26"/>
  <c r="FJ56" i="26" s="1"/>
  <c r="FL57" i="26"/>
  <c r="FJ57" i="26" s="1"/>
  <c r="FL58" i="26"/>
  <c r="FJ58" i="26" s="1"/>
  <c r="FL59" i="26"/>
  <c r="FJ59" i="26" s="1"/>
  <c r="FL60" i="26"/>
  <c r="FJ60" i="26" s="1"/>
  <c r="FL61" i="26"/>
  <c r="FJ61" i="26" s="1"/>
  <c r="FL62" i="26"/>
  <c r="FJ62" i="26" s="1"/>
  <c r="FF13" i="26"/>
  <c r="FF14" i="26"/>
  <c r="FF15" i="26"/>
  <c r="FF16" i="26"/>
  <c r="FF17" i="26"/>
  <c r="FF18" i="26"/>
  <c r="FF19" i="26"/>
  <c r="FF20" i="26"/>
  <c r="FF21" i="26"/>
  <c r="FF22" i="26"/>
  <c r="FF23" i="26"/>
  <c r="FF24" i="26"/>
  <c r="FF25" i="26"/>
  <c r="FF26" i="26"/>
  <c r="FF27" i="26"/>
  <c r="FF28" i="26"/>
  <c r="FF29" i="26"/>
  <c r="FF30" i="26"/>
  <c r="FF31" i="26"/>
  <c r="FF32" i="26"/>
  <c r="FF33" i="26"/>
  <c r="FF34" i="26"/>
  <c r="FF35" i="26"/>
  <c r="FF36" i="26"/>
  <c r="FF37" i="26"/>
  <c r="FF38" i="26"/>
  <c r="FF39" i="26"/>
  <c r="FF40" i="26"/>
  <c r="FF41" i="26"/>
  <c r="FF42" i="26"/>
  <c r="FF43" i="26"/>
  <c r="FF44" i="26"/>
  <c r="FF45" i="26"/>
  <c r="FF46" i="26"/>
  <c r="FF47" i="26"/>
  <c r="FF48" i="26"/>
  <c r="FF49" i="26"/>
  <c r="FF50" i="26"/>
  <c r="FF51" i="26"/>
  <c r="FF52" i="26"/>
  <c r="FF53" i="26"/>
  <c r="FF54" i="26"/>
  <c r="FF55" i="26"/>
  <c r="FF56" i="26"/>
  <c r="FF57" i="26"/>
  <c r="FF58" i="26"/>
  <c r="FF59" i="26"/>
  <c r="FF60" i="26"/>
  <c r="FF61" i="26"/>
  <c r="FF62" i="26"/>
  <c r="FY83" i="26" l="1"/>
  <c r="FW82" i="26"/>
  <c r="FU82" i="26" s="1"/>
  <c r="IL67" i="26"/>
  <c r="IK67" i="26" s="1"/>
  <c r="II66" i="26"/>
  <c r="GE15" i="26"/>
  <c r="GO15" i="26"/>
  <c r="GZ15" i="26"/>
  <c r="HK15" i="26"/>
  <c r="IG15" i="26"/>
  <c r="GO16" i="26"/>
  <c r="HK16" i="26"/>
  <c r="IG16" i="26"/>
  <c r="GE17" i="26"/>
  <c r="GZ17" i="26"/>
  <c r="HK17" i="26"/>
  <c r="HU17" i="26"/>
  <c r="IG17" i="26"/>
  <c r="CO18" i="26"/>
  <c r="CZ18" i="26" s="1"/>
  <c r="GE18" i="26"/>
  <c r="GO18" i="26"/>
  <c r="HU18" i="26"/>
  <c r="GO19" i="26"/>
  <c r="GZ19" i="26"/>
  <c r="HK19" i="26"/>
  <c r="HU19" i="26"/>
  <c r="CO20" i="26"/>
  <c r="CZ20" i="26" s="1"/>
  <c r="GO20" i="26"/>
  <c r="GZ20" i="26"/>
  <c r="HK20" i="26"/>
  <c r="HU20" i="26"/>
  <c r="GO21" i="26"/>
  <c r="HK21" i="26"/>
  <c r="HU21" i="26"/>
  <c r="GO22" i="26"/>
  <c r="GZ22" i="26"/>
  <c r="HU22" i="26"/>
  <c r="IG22" i="26"/>
  <c r="CO23" i="26"/>
  <c r="CZ23" i="26" s="1"/>
  <c r="GE23" i="26"/>
  <c r="GO23" i="26"/>
  <c r="GZ23" i="26"/>
  <c r="HK23" i="26"/>
  <c r="HU23" i="26"/>
  <c r="IG23" i="26"/>
  <c r="GE24" i="26"/>
  <c r="GO24" i="26"/>
  <c r="GZ24" i="26"/>
  <c r="HK24" i="26"/>
  <c r="HU24" i="26"/>
  <c r="IG24" i="26"/>
  <c r="GO25" i="26"/>
  <c r="GZ25" i="26"/>
  <c r="HK25" i="26"/>
  <c r="HU25" i="26"/>
  <c r="IG25" i="26"/>
  <c r="CO26" i="26"/>
  <c r="CZ26" i="26" s="1"/>
  <c r="GO26" i="26"/>
  <c r="GZ26" i="26"/>
  <c r="HU26" i="26"/>
  <c r="GE27" i="26"/>
  <c r="GO27" i="26"/>
  <c r="GZ27" i="26"/>
  <c r="HU27" i="26"/>
  <c r="IG27" i="26"/>
  <c r="GE28" i="26"/>
  <c r="GO28" i="26"/>
  <c r="GZ28" i="26"/>
  <c r="HK28" i="26"/>
  <c r="HU28" i="26"/>
  <c r="IG28" i="26"/>
  <c r="GE29" i="26"/>
  <c r="GO29" i="26"/>
  <c r="GZ29" i="26"/>
  <c r="HK29" i="26"/>
  <c r="HU29" i="26"/>
  <c r="IG29" i="26"/>
  <c r="GO30" i="26"/>
  <c r="GZ30" i="26"/>
  <c r="HU30" i="26"/>
  <c r="IG30" i="26"/>
  <c r="FS31" i="26"/>
  <c r="GE31" i="26"/>
  <c r="GO31" i="26"/>
  <c r="GZ31" i="26"/>
  <c r="HK31" i="26"/>
  <c r="HU31" i="26"/>
  <c r="IG31" i="26"/>
  <c r="GE32" i="26"/>
  <c r="GO32" i="26"/>
  <c r="GZ32" i="26"/>
  <c r="IG32" i="26"/>
  <c r="GE33" i="26"/>
  <c r="GO33" i="26"/>
  <c r="GZ33" i="26"/>
  <c r="HK33" i="26"/>
  <c r="HU33" i="26"/>
  <c r="IG33" i="26"/>
  <c r="GE34" i="26"/>
  <c r="GO34" i="26"/>
  <c r="HU34" i="26"/>
  <c r="IG34" i="26"/>
  <c r="CO35" i="26"/>
  <c r="CZ35" i="26" s="1"/>
  <c r="GE35" i="26"/>
  <c r="GO35" i="26"/>
  <c r="GZ35" i="26"/>
  <c r="HK35" i="26"/>
  <c r="HU35" i="26"/>
  <c r="IG35" i="26"/>
  <c r="FS36" i="26"/>
  <c r="GO36" i="26"/>
  <c r="GZ36" i="26"/>
  <c r="HK36" i="26"/>
  <c r="GE37" i="26"/>
  <c r="GO37" i="26"/>
  <c r="GZ37" i="26"/>
  <c r="HK37" i="26"/>
  <c r="HU37" i="26"/>
  <c r="GE38" i="26"/>
  <c r="GO38" i="26"/>
  <c r="GZ38" i="26"/>
  <c r="HK38" i="26"/>
  <c r="HU38" i="26"/>
  <c r="IG38" i="26"/>
  <c r="CO39" i="26"/>
  <c r="CZ39" i="26" s="1"/>
  <c r="GE39" i="26"/>
  <c r="GO39" i="26"/>
  <c r="GZ39" i="26"/>
  <c r="IG39" i="26"/>
  <c r="GE40" i="26"/>
  <c r="GO40" i="26"/>
  <c r="GZ40" i="26"/>
  <c r="HK40" i="26"/>
  <c r="HU40" i="26"/>
  <c r="IG40" i="26"/>
  <c r="GE41" i="26"/>
  <c r="GO41" i="26"/>
  <c r="GZ41" i="26"/>
  <c r="HK41" i="26"/>
  <c r="HU41" i="26"/>
  <c r="IG41" i="26"/>
  <c r="CO42" i="26"/>
  <c r="CZ42" i="26" s="1"/>
  <c r="GE42" i="26"/>
  <c r="GO42" i="26"/>
  <c r="GZ42" i="26"/>
  <c r="IG42" i="26"/>
  <c r="GE43" i="26"/>
  <c r="GZ43" i="26"/>
  <c r="HK43" i="26"/>
  <c r="IG43" i="26"/>
  <c r="GE44" i="26"/>
  <c r="GO44" i="26"/>
  <c r="GZ44" i="26"/>
  <c r="HK44" i="26"/>
  <c r="IG44" i="26"/>
  <c r="GE45" i="26"/>
  <c r="GO45" i="26"/>
  <c r="GZ45" i="26"/>
  <c r="HK45" i="26"/>
  <c r="HU45" i="26"/>
  <c r="GE46" i="26"/>
  <c r="GO46" i="26"/>
  <c r="GZ46" i="26"/>
  <c r="HU46" i="26"/>
  <c r="IG46" i="26"/>
  <c r="FS47" i="26"/>
  <c r="GE47" i="26"/>
  <c r="GO47" i="26"/>
  <c r="GZ47" i="26"/>
  <c r="HK47" i="26"/>
  <c r="IG47" i="26"/>
  <c r="GE48" i="26"/>
  <c r="GO48" i="26"/>
  <c r="GZ48" i="26"/>
  <c r="HK48" i="26"/>
  <c r="HU48" i="26"/>
  <c r="GE49" i="26"/>
  <c r="GO49" i="26"/>
  <c r="GZ49" i="26"/>
  <c r="IG49" i="26"/>
  <c r="CO50" i="26"/>
  <c r="CZ50" i="26" s="1"/>
  <c r="GO50" i="26"/>
  <c r="HU50" i="26"/>
  <c r="IG50" i="26"/>
  <c r="GE51" i="26"/>
  <c r="GO51" i="26"/>
  <c r="GZ51" i="26"/>
  <c r="HK51" i="26"/>
  <c r="HU51" i="26"/>
  <c r="CO52" i="26"/>
  <c r="CZ52" i="26" s="1"/>
  <c r="GE52" i="26"/>
  <c r="GZ52" i="26"/>
  <c r="HK52" i="26"/>
  <c r="HU52" i="26"/>
  <c r="IG52" i="26"/>
  <c r="CO53" i="26"/>
  <c r="CZ53" i="26" s="1"/>
  <c r="GE53" i="26"/>
  <c r="GO53" i="26"/>
  <c r="GZ53" i="26"/>
  <c r="HK53" i="26"/>
  <c r="HU53" i="26"/>
  <c r="GE54" i="26"/>
  <c r="GO54" i="26"/>
  <c r="GZ54" i="26"/>
  <c r="HU54" i="26"/>
  <c r="IG54" i="26"/>
  <c r="FS55" i="26"/>
  <c r="GE55" i="26"/>
  <c r="GO55" i="26"/>
  <c r="GZ55" i="26"/>
  <c r="HK55" i="26"/>
  <c r="IG55" i="26"/>
  <c r="GE56" i="26"/>
  <c r="GO56" i="26"/>
  <c r="GZ56" i="26"/>
  <c r="HK56" i="26"/>
  <c r="HU56" i="26"/>
  <c r="GE57" i="26"/>
  <c r="GO57" i="26"/>
  <c r="GZ57" i="26"/>
  <c r="HU57" i="26"/>
  <c r="CO58" i="26"/>
  <c r="CZ58" i="26" s="1"/>
  <c r="GO58" i="26"/>
  <c r="HK58" i="26"/>
  <c r="HU58" i="26"/>
  <c r="GE59" i="26"/>
  <c r="GO59" i="26"/>
  <c r="GZ59" i="26"/>
  <c r="HK59" i="26"/>
  <c r="HU59" i="26"/>
  <c r="IG59" i="26"/>
  <c r="GE60" i="26"/>
  <c r="GO60" i="26"/>
  <c r="GZ60" i="26"/>
  <c r="HK60" i="26"/>
  <c r="HU60" i="26"/>
  <c r="IG60" i="26"/>
  <c r="GE61" i="26"/>
  <c r="GO61" i="26"/>
  <c r="GZ61" i="26"/>
  <c r="HK61" i="26"/>
  <c r="HU61" i="26"/>
  <c r="IG61" i="26"/>
  <c r="CO62" i="26"/>
  <c r="CZ62" i="26" s="1"/>
  <c r="GE62" i="26"/>
  <c r="GO62" i="26"/>
  <c r="GZ62" i="26"/>
  <c r="HU62" i="26"/>
  <c r="IG62" i="26"/>
  <c r="CN15" i="26"/>
  <c r="CY15" i="26" s="1"/>
  <c r="FH21" i="26"/>
  <c r="CN22" i="26"/>
  <c r="CY22" i="26" s="1"/>
  <c r="FH29" i="26"/>
  <c r="FH30" i="26"/>
  <c r="CN32" i="26"/>
  <c r="CY32" i="26" s="1"/>
  <c r="CN35" i="26"/>
  <c r="CY35" i="26" s="1"/>
  <c r="FH37" i="26"/>
  <c r="CN41" i="26"/>
  <c r="CY41" i="26" s="1"/>
  <c r="FH45" i="26"/>
  <c r="FH46" i="26"/>
  <c r="CN50" i="26"/>
  <c r="CY50" i="26" s="1"/>
  <c r="FH53" i="26"/>
  <c r="FH54" i="26"/>
  <c r="CN58" i="26"/>
  <c r="CY58" i="26" s="1"/>
  <c r="CN60" i="26"/>
  <c r="CY60" i="26" s="1"/>
  <c r="CN61" i="26"/>
  <c r="CY61" i="26" s="1"/>
  <c r="CN62" i="26"/>
  <c r="CY62" i="26" s="1"/>
  <c r="BL45" i="26"/>
  <c r="BG18" i="26"/>
  <c r="BL18" i="26" s="1"/>
  <c r="BL15" i="26"/>
  <c r="BL16" i="26"/>
  <c r="BL17" i="26"/>
  <c r="BL19" i="26"/>
  <c r="BL20" i="26"/>
  <c r="BL21" i="26"/>
  <c r="BL22" i="26"/>
  <c r="BL23" i="26"/>
  <c r="BL25" i="26"/>
  <c r="BL26" i="26"/>
  <c r="BL27" i="26"/>
  <c r="BL28" i="26"/>
  <c r="BL29" i="26"/>
  <c r="BL30" i="26"/>
  <c r="BL31" i="26"/>
  <c r="BL32" i="26"/>
  <c r="BL33" i="26"/>
  <c r="BL34" i="26"/>
  <c r="BL35" i="26"/>
  <c r="BL36" i="26"/>
  <c r="BL37" i="26"/>
  <c r="BL38" i="26"/>
  <c r="BL39" i="26"/>
  <c r="BL40" i="26"/>
  <c r="BL41" i="26"/>
  <c r="BL42" i="26"/>
  <c r="BL43" i="26"/>
  <c r="BL44" i="26"/>
  <c r="BL46" i="26"/>
  <c r="BL47" i="26"/>
  <c r="BL48" i="26"/>
  <c r="BL49" i="26"/>
  <c r="BL50" i="26"/>
  <c r="BL51" i="26"/>
  <c r="BL52" i="26"/>
  <c r="BL53" i="26"/>
  <c r="BL54" i="26"/>
  <c r="BL55" i="26"/>
  <c r="BL56" i="26"/>
  <c r="BL57" i="26"/>
  <c r="BL58" i="26"/>
  <c r="BL59" i="26"/>
  <c r="BL60" i="26"/>
  <c r="BL61" i="26"/>
  <c r="BL62" i="26"/>
  <c r="BF24" i="26"/>
  <c r="BG24" i="26"/>
  <c r="BH24" i="26"/>
  <c r="BI24" i="26"/>
  <c r="BJ24" i="26"/>
  <c r="BK24" i="26"/>
  <c r="BD24" i="26"/>
  <c r="FY84" i="26" l="1"/>
  <c r="FW84" i="26" s="1"/>
  <c r="FU84" i="26" s="1"/>
  <c r="FW83" i="26"/>
  <c r="FU83" i="26" s="1"/>
  <c r="CR42" i="26"/>
  <c r="DC42" i="26" s="1"/>
  <c r="AH42" i="26" s="1"/>
  <c r="GY42" i="26" s="1"/>
  <c r="HA42" i="26" s="1"/>
  <c r="HC42" i="26" s="1"/>
  <c r="CN30" i="26"/>
  <c r="CY30" i="26" s="1"/>
  <c r="CT27" i="26"/>
  <c r="DE27" i="26" s="1"/>
  <c r="AJ27" i="26" s="1"/>
  <c r="HT27" i="26" s="1"/>
  <c r="HV27" i="26" s="1"/>
  <c r="CQ24" i="26"/>
  <c r="DB24" i="26" s="1"/>
  <c r="AG24" i="26" s="1"/>
  <c r="GN24" i="26" s="1"/>
  <c r="GP24" i="26" s="1"/>
  <c r="CP23" i="26"/>
  <c r="CP24" i="26"/>
  <c r="IL68" i="26"/>
  <c r="IK68" i="26" s="1"/>
  <c r="II67" i="26"/>
  <c r="CU56" i="26"/>
  <c r="DF56" i="26" s="1"/>
  <c r="IG56" i="26"/>
  <c r="CU48" i="26"/>
  <c r="DF48" i="26" s="1"/>
  <c r="AK48" i="26" s="1"/>
  <c r="IF48" i="26" s="1"/>
  <c r="IH48" i="26" s="1"/>
  <c r="IJ48" i="26" s="1"/>
  <c r="IG48" i="26"/>
  <c r="CU58" i="26"/>
  <c r="DF58" i="26" s="1"/>
  <c r="AK58" i="26" s="1"/>
  <c r="IF58" i="26" s="1"/>
  <c r="IH58" i="26" s="1"/>
  <c r="IJ58" i="26" s="1"/>
  <c r="IG58" i="26"/>
  <c r="CU18" i="26"/>
  <c r="IG18" i="26"/>
  <c r="CU53" i="26"/>
  <c r="DF53" i="26" s="1"/>
  <c r="IG53" i="26"/>
  <c r="CU45" i="26"/>
  <c r="DF45" i="26" s="1"/>
  <c r="AK45" i="26" s="1"/>
  <c r="IF45" i="26" s="1"/>
  <c r="IH45" i="26" s="1"/>
  <c r="IJ45" i="26" s="1"/>
  <c r="IG45" i="26"/>
  <c r="CU37" i="26"/>
  <c r="DF37" i="26" s="1"/>
  <c r="AK37" i="26" s="1"/>
  <c r="IF37" i="26" s="1"/>
  <c r="IH37" i="26" s="1"/>
  <c r="IG37" i="26"/>
  <c r="CU21" i="26"/>
  <c r="DF21" i="26" s="1"/>
  <c r="AK21" i="26" s="1"/>
  <c r="IF21" i="26" s="1"/>
  <c r="IH21" i="26" s="1"/>
  <c r="IG21" i="26"/>
  <c r="CQ48" i="26"/>
  <c r="DB48" i="26" s="1"/>
  <c r="AG48" i="26" s="1"/>
  <c r="GN48" i="26" s="1"/>
  <c r="GP48" i="26" s="1"/>
  <c r="GR48" i="26" s="1"/>
  <c r="CU57" i="26"/>
  <c r="DF57" i="26" s="1"/>
  <c r="AK57" i="26" s="1"/>
  <c r="IF57" i="26" s="1"/>
  <c r="IH57" i="26" s="1"/>
  <c r="IJ57" i="26" s="1"/>
  <c r="IG57" i="26"/>
  <c r="CU26" i="26"/>
  <c r="DF26" i="26" s="1"/>
  <c r="AK26" i="26" s="1"/>
  <c r="IF26" i="26" s="1"/>
  <c r="IH26" i="26" s="1"/>
  <c r="IG26" i="26"/>
  <c r="CU51" i="26"/>
  <c r="DF51" i="26" s="1"/>
  <c r="AK51" i="26" s="1"/>
  <c r="IF51" i="26" s="1"/>
  <c r="IH51" i="26" s="1"/>
  <c r="IJ51" i="26" s="1"/>
  <c r="IG51" i="26"/>
  <c r="CU19" i="26"/>
  <c r="IG19" i="26"/>
  <c r="CU36" i="26"/>
  <c r="DF36" i="26" s="1"/>
  <c r="AK36" i="26" s="1"/>
  <c r="IF36" i="26" s="1"/>
  <c r="IH36" i="26" s="1"/>
  <c r="IG36" i="26"/>
  <c r="CU20" i="26"/>
  <c r="DF20" i="26" s="1"/>
  <c r="AK20" i="26" s="1"/>
  <c r="IF20" i="26" s="1"/>
  <c r="IH20" i="26" s="1"/>
  <c r="IG20" i="26"/>
  <c r="CU52" i="26"/>
  <c r="DF52" i="26" s="1"/>
  <c r="AK52" i="26" s="1"/>
  <c r="IF52" i="26" s="1"/>
  <c r="IH52" i="26" s="1"/>
  <c r="IJ52" i="26" s="1"/>
  <c r="CN54" i="26"/>
  <c r="CY54" i="26" s="1"/>
  <c r="AD54" i="26" s="1"/>
  <c r="CT19" i="26"/>
  <c r="DE19" i="26" s="1"/>
  <c r="AJ19" i="26" s="1"/>
  <c r="HT19" i="26" s="1"/>
  <c r="HV19" i="26" s="1"/>
  <c r="CT51" i="26"/>
  <c r="DE51" i="26" s="1"/>
  <c r="CU24" i="26"/>
  <c r="DF24" i="26" s="1"/>
  <c r="CS38" i="26"/>
  <c r="DD38" i="26" s="1"/>
  <c r="AI38" i="26" s="1"/>
  <c r="HJ38" i="26" s="1"/>
  <c r="HL38" i="26" s="1"/>
  <c r="HN38" i="26" s="1"/>
  <c r="CS32" i="26"/>
  <c r="DD32" i="26" s="1"/>
  <c r="AI32" i="26" s="1"/>
  <c r="HJ32" i="26" s="1"/>
  <c r="HL32" i="26" s="1"/>
  <c r="HK32" i="26"/>
  <c r="CQ57" i="26"/>
  <c r="DB57" i="26" s="1"/>
  <c r="AG57" i="26" s="1"/>
  <c r="GN57" i="26" s="1"/>
  <c r="GP57" i="26" s="1"/>
  <c r="GR57" i="26" s="1"/>
  <c r="CT52" i="26"/>
  <c r="DE52" i="26" s="1"/>
  <c r="AJ52" i="26" s="1"/>
  <c r="HT52" i="26" s="1"/>
  <c r="HV52" i="26" s="1"/>
  <c r="HX52" i="26" s="1"/>
  <c r="CS31" i="26"/>
  <c r="DD31" i="26" s="1"/>
  <c r="AI31" i="26" s="1"/>
  <c r="HJ31" i="26" s="1"/>
  <c r="HL31" i="26" s="1"/>
  <c r="CS57" i="26"/>
  <c r="DD57" i="26" s="1"/>
  <c r="HK57" i="26"/>
  <c r="CS49" i="26"/>
  <c r="DD49" i="26" s="1"/>
  <c r="HK49" i="26"/>
  <c r="CT42" i="26"/>
  <c r="DE42" i="26" s="1"/>
  <c r="AJ42" i="26" s="1"/>
  <c r="HT42" i="26" s="1"/>
  <c r="HV42" i="26" s="1"/>
  <c r="HX42" i="26" s="1"/>
  <c r="HU42" i="26"/>
  <c r="CS50" i="26"/>
  <c r="DD50" i="26" s="1"/>
  <c r="DA50" i="26" s="1"/>
  <c r="AF50" i="26" s="1"/>
  <c r="GD50" i="26" s="1"/>
  <c r="GF50" i="26" s="1"/>
  <c r="GH50" i="26" s="1"/>
  <c r="HK50" i="26"/>
  <c r="CT43" i="26"/>
  <c r="DE43" i="26" s="1"/>
  <c r="AJ43" i="26" s="1"/>
  <c r="HT43" i="26" s="1"/>
  <c r="HV43" i="26" s="1"/>
  <c r="HX43" i="26" s="1"/>
  <c r="HU43" i="26"/>
  <c r="CS42" i="26"/>
  <c r="DD42" i="26" s="1"/>
  <c r="AI42" i="26" s="1"/>
  <c r="HJ42" i="26" s="1"/>
  <c r="HL42" i="26" s="1"/>
  <c r="HN42" i="26" s="1"/>
  <c r="HK42" i="26"/>
  <c r="CS34" i="26"/>
  <c r="DD34" i="26" s="1"/>
  <c r="AI34" i="26" s="1"/>
  <c r="HJ34" i="26" s="1"/>
  <c r="HL34" i="26" s="1"/>
  <c r="HK34" i="26"/>
  <c r="CS26" i="26"/>
  <c r="DD26" i="26" s="1"/>
  <c r="AI26" i="26" s="1"/>
  <c r="HJ26" i="26" s="1"/>
  <c r="HL26" i="26" s="1"/>
  <c r="HK26" i="26"/>
  <c r="CS18" i="26"/>
  <c r="DD18" i="26" s="1"/>
  <c r="AI18" i="26" s="1"/>
  <c r="HJ18" i="26" s="1"/>
  <c r="HL18" i="26" s="1"/>
  <c r="HK18" i="26"/>
  <c r="CR62" i="26"/>
  <c r="DC62" i="26" s="1"/>
  <c r="AH62" i="26" s="1"/>
  <c r="GY62" i="26" s="1"/>
  <c r="HA62" i="26" s="1"/>
  <c r="HC62" i="26" s="1"/>
  <c r="CS55" i="26"/>
  <c r="CP55" i="26" s="1"/>
  <c r="CS51" i="26"/>
  <c r="CN29" i="26"/>
  <c r="CY29" i="26" s="1"/>
  <c r="AD29" i="26" s="1"/>
  <c r="FG29" i="26" s="1"/>
  <c r="CT32" i="26"/>
  <c r="DE32" i="26" s="1"/>
  <c r="AJ32" i="26" s="1"/>
  <c r="HT32" i="26" s="1"/>
  <c r="HV32" i="26" s="1"/>
  <c r="HU32" i="26"/>
  <c r="CV56" i="26"/>
  <c r="CT36" i="26"/>
  <c r="DE36" i="26" s="1"/>
  <c r="AJ36" i="26" s="1"/>
  <c r="HT36" i="26" s="1"/>
  <c r="HV36" i="26" s="1"/>
  <c r="HU36" i="26"/>
  <c r="CS27" i="26"/>
  <c r="DD27" i="26" s="1"/>
  <c r="AI27" i="26" s="1"/>
  <c r="HJ27" i="26" s="1"/>
  <c r="HL27" i="26" s="1"/>
  <c r="HK27" i="26"/>
  <c r="CR24" i="26"/>
  <c r="DC24" i="26" s="1"/>
  <c r="AH24" i="26" s="1"/>
  <c r="GY24" i="26" s="1"/>
  <c r="HA24" i="26" s="1"/>
  <c r="CR45" i="26"/>
  <c r="DC45" i="26" s="1"/>
  <c r="AH45" i="26" s="1"/>
  <c r="GY45" i="26" s="1"/>
  <c r="HA45" i="26" s="1"/>
  <c r="HC45" i="26" s="1"/>
  <c r="CS39" i="26"/>
  <c r="DD39" i="26" s="1"/>
  <c r="AI39" i="26" s="1"/>
  <c r="HJ39" i="26" s="1"/>
  <c r="HL39" i="26" s="1"/>
  <c r="HN39" i="26" s="1"/>
  <c r="HK39" i="26"/>
  <c r="CT16" i="26"/>
  <c r="DE16" i="26" s="1"/>
  <c r="DE15" i="26" s="1"/>
  <c r="AJ15" i="26" s="1"/>
  <c r="HT15" i="26" s="1"/>
  <c r="HV15" i="26" s="1"/>
  <c r="HU16" i="26"/>
  <c r="CV40" i="26"/>
  <c r="CT49" i="26"/>
  <c r="DE49" i="26" s="1"/>
  <c r="AJ49" i="26" s="1"/>
  <c r="HT49" i="26" s="1"/>
  <c r="HV49" i="26" s="1"/>
  <c r="HX49" i="26" s="1"/>
  <c r="HU49" i="26"/>
  <c r="CT44" i="26"/>
  <c r="DE44" i="26" s="1"/>
  <c r="AJ44" i="26" s="1"/>
  <c r="HT44" i="26" s="1"/>
  <c r="HV44" i="26" s="1"/>
  <c r="HX44" i="26" s="1"/>
  <c r="HU44" i="26"/>
  <c r="CO55" i="26"/>
  <c r="CZ55" i="26" s="1"/>
  <c r="AE55" i="26" s="1"/>
  <c r="FR55" i="26" s="1"/>
  <c r="FT55" i="26" s="1"/>
  <c r="FV55" i="26" s="1"/>
  <c r="CS24" i="26"/>
  <c r="DD24" i="26" s="1"/>
  <c r="AI24" i="26" s="1"/>
  <c r="HJ24" i="26" s="1"/>
  <c r="HL24" i="26" s="1"/>
  <c r="CV20" i="26"/>
  <c r="CR26" i="26"/>
  <c r="DC26" i="26" s="1"/>
  <c r="AH26" i="26" s="1"/>
  <c r="GY26" i="26" s="1"/>
  <c r="HA26" i="26" s="1"/>
  <c r="CS19" i="26"/>
  <c r="DD19" i="26" s="1"/>
  <c r="AI19" i="26" s="1"/>
  <c r="HJ19" i="26" s="1"/>
  <c r="HL19" i="26" s="1"/>
  <c r="CS62" i="26"/>
  <c r="CP62" i="26" s="1"/>
  <c r="HK62" i="26"/>
  <c r="CT55" i="26"/>
  <c r="DE55" i="26" s="1"/>
  <c r="AJ55" i="26" s="1"/>
  <c r="HT55" i="26" s="1"/>
  <c r="HV55" i="26" s="1"/>
  <c r="HX55" i="26" s="1"/>
  <c r="HU55" i="26"/>
  <c r="CS54" i="26"/>
  <c r="DD54" i="26" s="1"/>
  <c r="HK54" i="26"/>
  <c r="CT47" i="26"/>
  <c r="DE47" i="26" s="1"/>
  <c r="AJ47" i="26" s="1"/>
  <c r="HT47" i="26" s="1"/>
  <c r="HV47" i="26" s="1"/>
  <c r="HX47" i="26" s="1"/>
  <c r="HU47" i="26"/>
  <c r="CS46" i="26"/>
  <c r="DD46" i="26" s="1"/>
  <c r="AI46" i="26" s="1"/>
  <c r="HJ46" i="26" s="1"/>
  <c r="HL46" i="26" s="1"/>
  <c r="HN46" i="26" s="1"/>
  <c r="HK46" i="26"/>
  <c r="CT39" i="26"/>
  <c r="DE39" i="26" s="1"/>
  <c r="AJ39" i="26" s="1"/>
  <c r="HT39" i="26" s="1"/>
  <c r="HV39" i="26" s="1"/>
  <c r="HX39" i="26" s="1"/>
  <c r="HU39" i="26"/>
  <c r="CS30" i="26"/>
  <c r="DD30" i="26" s="1"/>
  <c r="AI30" i="26" s="1"/>
  <c r="HJ30" i="26" s="1"/>
  <c r="HL30" i="26" s="1"/>
  <c r="HK30" i="26"/>
  <c r="CS22" i="26"/>
  <c r="DD22" i="26" s="1"/>
  <c r="AI22" i="26" s="1"/>
  <c r="HJ22" i="26" s="1"/>
  <c r="HL22" i="26" s="1"/>
  <c r="HK22" i="26"/>
  <c r="CT15" i="26"/>
  <c r="HU15" i="26"/>
  <c r="CS58" i="26"/>
  <c r="DD58" i="26" s="1"/>
  <c r="DA58" i="26" s="1"/>
  <c r="AF58" i="26" s="1"/>
  <c r="GD58" i="26" s="1"/>
  <c r="GF58" i="26" s="1"/>
  <c r="GH58" i="26" s="1"/>
  <c r="CQ53" i="26"/>
  <c r="DB53" i="26" s="1"/>
  <c r="AG53" i="26" s="1"/>
  <c r="GN53" i="26" s="1"/>
  <c r="GP53" i="26" s="1"/>
  <c r="GR53" i="26" s="1"/>
  <c r="CN45" i="26"/>
  <c r="CY45" i="26" s="1"/>
  <c r="AD45" i="26" s="1"/>
  <c r="CS35" i="26"/>
  <c r="DD35" i="26" s="1"/>
  <c r="AI35" i="26" s="1"/>
  <c r="HJ35" i="26" s="1"/>
  <c r="HL35" i="26" s="1"/>
  <c r="CT23" i="26"/>
  <c r="DE23" i="26" s="1"/>
  <c r="AJ23" i="26" s="1"/>
  <c r="HT23" i="26" s="1"/>
  <c r="HV23" i="26" s="1"/>
  <c r="CS15" i="26"/>
  <c r="DD15" i="26" s="1"/>
  <c r="AI15" i="26" s="1"/>
  <c r="HJ15" i="26" s="1"/>
  <c r="HL15" i="26" s="1"/>
  <c r="GE58" i="26"/>
  <c r="CV57" i="26"/>
  <c r="GE50" i="26"/>
  <c r="CQ43" i="26"/>
  <c r="DB43" i="26" s="1"/>
  <c r="AG43" i="26" s="1"/>
  <c r="GN43" i="26" s="1"/>
  <c r="GP43" i="26" s="1"/>
  <c r="GR43" i="26" s="1"/>
  <c r="GO43" i="26"/>
  <c r="CP26" i="26"/>
  <c r="GE26" i="26"/>
  <c r="CQ52" i="26"/>
  <c r="DB52" i="26" s="1"/>
  <c r="AG52" i="26" s="1"/>
  <c r="GN52" i="26" s="1"/>
  <c r="GP52" i="26" s="1"/>
  <c r="GR52" i="26" s="1"/>
  <c r="GO52" i="26"/>
  <c r="CR21" i="26"/>
  <c r="DC21" i="26" s="1"/>
  <c r="AH21" i="26" s="1"/>
  <c r="GY21" i="26" s="1"/>
  <c r="HA21" i="26" s="1"/>
  <c r="GZ21" i="26"/>
  <c r="CP19" i="26"/>
  <c r="GE19" i="26"/>
  <c r="CN46" i="26"/>
  <c r="CY46" i="26" s="1"/>
  <c r="AD46" i="26" s="1"/>
  <c r="FG46" i="26" s="1"/>
  <c r="CR41" i="26"/>
  <c r="DC41" i="26" s="1"/>
  <c r="AH41" i="26" s="1"/>
  <c r="GY41" i="26" s="1"/>
  <c r="HA41" i="26" s="1"/>
  <c r="HC41" i="26" s="1"/>
  <c r="CR31" i="26"/>
  <c r="DC31" i="26" s="1"/>
  <c r="AH31" i="26" s="1"/>
  <c r="GY31" i="26" s="1"/>
  <c r="HA31" i="26" s="1"/>
  <c r="CP27" i="26"/>
  <c r="DA27" i="26" s="1"/>
  <c r="AF27" i="26" s="1"/>
  <c r="GD27" i="26" s="1"/>
  <c r="GF27" i="26" s="1"/>
  <c r="CP36" i="26"/>
  <c r="GE36" i="26"/>
  <c r="CP20" i="26"/>
  <c r="GE20" i="26"/>
  <c r="CQ62" i="26"/>
  <c r="DB62" i="26" s="1"/>
  <c r="AG62" i="26" s="1"/>
  <c r="GN62" i="26" s="1"/>
  <c r="GP62" i="26" s="1"/>
  <c r="GR62" i="26" s="1"/>
  <c r="CQ54" i="26"/>
  <c r="DB54" i="26" s="1"/>
  <c r="AG54" i="26" s="1"/>
  <c r="GN54" i="26" s="1"/>
  <c r="GP54" i="26" s="1"/>
  <c r="GR54" i="26" s="1"/>
  <c r="CQ41" i="26"/>
  <c r="DB41" i="26" s="1"/>
  <c r="AG41" i="26" s="1"/>
  <c r="GN41" i="26" s="1"/>
  <c r="GP41" i="26" s="1"/>
  <c r="GR41" i="26" s="1"/>
  <c r="CR37" i="26"/>
  <c r="DC37" i="26" s="1"/>
  <c r="AH37" i="26" s="1"/>
  <c r="GY37" i="26" s="1"/>
  <c r="HA37" i="26" s="1"/>
  <c r="CP31" i="26"/>
  <c r="CP30" i="26"/>
  <c r="DA30" i="26" s="1"/>
  <c r="AF30" i="26" s="1"/>
  <c r="GD30" i="26" s="1"/>
  <c r="GF30" i="26" s="1"/>
  <c r="GE30" i="26"/>
  <c r="CP22" i="26"/>
  <c r="GE22" i="26"/>
  <c r="CT29" i="26"/>
  <c r="DE29" i="26" s="1"/>
  <c r="AJ29" i="26" s="1"/>
  <c r="HT29" i="26" s="1"/>
  <c r="HV29" i="26" s="1"/>
  <c r="CR25" i="26"/>
  <c r="DC25" i="26" s="1"/>
  <c r="AH25" i="26" s="1"/>
  <c r="GY25" i="26" s="1"/>
  <c r="HA25" i="26" s="1"/>
  <c r="CP25" i="26"/>
  <c r="GE25" i="26"/>
  <c r="CP21" i="26"/>
  <c r="GE21" i="26"/>
  <c r="CQ30" i="26"/>
  <c r="DB30" i="26" s="1"/>
  <c r="AG30" i="26" s="1"/>
  <c r="GN30" i="26" s="1"/>
  <c r="GP30" i="26" s="1"/>
  <c r="CR16" i="26"/>
  <c r="DC16" i="26" s="1"/>
  <c r="AH16" i="26" s="1"/>
  <c r="GY16" i="26" s="1"/>
  <c r="HA16" i="26" s="1"/>
  <c r="GZ16" i="26"/>
  <c r="CQ60" i="26"/>
  <c r="DB60" i="26" s="1"/>
  <c r="AG60" i="26" s="1"/>
  <c r="GN60" i="26" s="1"/>
  <c r="GP60" i="26" s="1"/>
  <c r="GR60" i="26" s="1"/>
  <c r="CQ56" i="26"/>
  <c r="DB56" i="26" s="1"/>
  <c r="AG56" i="26" s="1"/>
  <c r="GN56" i="26" s="1"/>
  <c r="GP56" i="26" s="1"/>
  <c r="GR56" i="26" s="1"/>
  <c r="CQ40" i="26"/>
  <c r="DB40" i="26" s="1"/>
  <c r="AG40" i="26" s="1"/>
  <c r="GN40" i="26" s="1"/>
  <c r="GP40" i="26" s="1"/>
  <c r="GR40" i="26" s="1"/>
  <c r="CR58" i="26"/>
  <c r="DC58" i="26" s="1"/>
  <c r="AH58" i="26" s="1"/>
  <c r="GY58" i="26" s="1"/>
  <c r="HA58" i="26" s="1"/>
  <c r="HC58" i="26" s="1"/>
  <c r="GZ58" i="26"/>
  <c r="CR50" i="26"/>
  <c r="DC50" i="26" s="1"/>
  <c r="AH50" i="26" s="1"/>
  <c r="GY50" i="26" s="1"/>
  <c r="HA50" i="26" s="1"/>
  <c r="HC50" i="26" s="1"/>
  <c r="GZ50" i="26"/>
  <c r="CR34" i="26"/>
  <c r="DC34" i="26" s="1"/>
  <c r="AH34" i="26" s="1"/>
  <c r="GY34" i="26" s="1"/>
  <c r="HA34" i="26" s="1"/>
  <c r="GZ34" i="26"/>
  <c r="CR18" i="26"/>
  <c r="DC18" i="26" s="1"/>
  <c r="AH18" i="26" s="1"/>
  <c r="GY18" i="26" s="1"/>
  <c r="HA18" i="26" s="1"/>
  <c r="GZ18" i="26"/>
  <c r="CQ17" i="26"/>
  <c r="DB17" i="26" s="1"/>
  <c r="DF17" i="26" s="1"/>
  <c r="AK17" i="26" s="1"/>
  <c r="IF17" i="26" s="1"/>
  <c r="IH17" i="26" s="1"/>
  <c r="GO17" i="26"/>
  <c r="CP16" i="26"/>
  <c r="GE16" i="26"/>
  <c r="CQ49" i="26"/>
  <c r="DB49" i="26" s="1"/>
  <c r="AG49" i="26" s="1"/>
  <c r="GN49" i="26" s="1"/>
  <c r="GP49" i="26" s="1"/>
  <c r="GR49" i="26" s="1"/>
  <c r="CP43" i="26"/>
  <c r="DA43" i="26" s="1"/>
  <c r="AF43" i="26" s="1"/>
  <c r="GD43" i="26" s="1"/>
  <c r="GF43" i="26" s="1"/>
  <c r="GH43" i="26" s="1"/>
  <c r="CR29" i="26"/>
  <c r="DC29" i="26" s="1"/>
  <c r="AH29" i="26" s="1"/>
  <c r="GY29" i="26" s="1"/>
  <c r="HA29" i="26" s="1"/>
  <c r="CQ25" i="26"/>
  <c r="DB25" i="26" s="1"/>
  <c r="AG25" i="26" s="1"/>
  <c r="GN25" i="26" s="1"/>
  <c r="GP25" i="26" s="1"/>
  <c r="FH60" i="26"/>
  <c r="AD60" i="26"/>
  <c r="CV60" i="26"/>
  <c r="FH52" i="26"/>
  <c r="CN52" i="26"/>
  <c r="CY52" i="26" s="1"/>
  <c r="AD52" i="26" s="1"/>
  <c r="FH44" i="26"/>
  <c r="CN44" i="26"/>
  <c r="CY44" i="26" s="1"/>
  <c r="AD44" i="26" s="1"/>
  <c r="CV44" i="26"/>
  <c r="FH36" i="26"/>
  <c r="CN36" i="26"/>
  <c r="CY36" i="26" s="1"/>
  <c r="AD36" i="26" s="1"/>
  <c r="FH28" i="26"/>
  <c r="CN28" i="26"/>
  <c r="CY28" i="26" s="1"/>
  <c r="AD28" i="26" s="1"/>
  <c r="CV28" i="26"/>
  <c r="FH20" i="26"/>
  <c r="CN20" i="26"/>
  <c r="CY20" i="26" s="1"/>
  <c r="AD20" i="26" s="1"/>
  <c r="FG20" i="26" s="1"/>
  <c r="CU62" i="26"/>
  <c r="DF62" i="26" s="1"/>
  <c r="AK62" i="26" s="1"/>
  <c r="IF62" i="26" s="1"/>
  <c r="IH62" i="26" s="1"/>
  <c r="IJ62" i="26" s="1"/>
  <c r="CT61" i="26"/>
  <c r="DE61" i="26" s="1"/>
  <c r="AJ61" i="26" s="1"/>
  <c r="HT61" i="26" s="1"/>
  <c r="HV61" i="26" s="1"/>
  <c r="HX61" i="26" s="1"/>
  <c r="CS60" i="26"/>
  <c r="CR59" i="26"/>
  <c r="DC59" i="26" s="1"/>
  <c r="AH59" i="26" s="1"/>
  <c r="GY59" i="26" s="1"/>
  <c r="HA59" i="26" s="1"/>
  <c r="HC59" i="26" s="1"/>
  <c r="CQ58" i="26"/>
  <c r="DB58" i="26" s="1"/>
  <c r="AG58" i="26" s="1"/>
  <c r="GN58" i="26" s="1"/>
  <c r="GP58" i="26" s="1"/>
  <c r="GR58" i="26" s="1"/>
  <c r="FS56" i="26"/>
  <c r="CO56" i="26"/>
  <c r="CZ56" i="26" s="1"/>
  <c r="AE56" i="26" s="1"/>
  <c r="FR56" i="26" s="1"/>
  <c r="FT56" i="26" s="1"/>
  <c r="FV56" i="26" s="1"/>
  <c r="CU54" i="26"/>
  <c r="DF54" i="26" s="1"/>
  <c r="AK54" i="26" s="1"/>
  <c r="IF54" i="26" s="1"/>
  <c r="IH54" i="26" s="1"/>
  <c r="IJ54" i="26" s="1"/>
  <c r="CT53" i="26"/>
  <c r="DE53" i="26" s="1"/>
  <c r="AJ53" i="26" s="1"/>
  <c r="HT53" i="26" s="1"/>
  <c r="HV53" i="26" s="1"/>
  <c r="HX53" i="26" s="1"/>
  <c r="CS52" i="26"/>
  <c r="CR51" i="26"/>
  <c r="DC51" i="26" s="1"/>
  <c r="AH51" i="26" s="1"/>
  <c r="GY51" i="26" s="1"/>
  <c r="HA51" i="26" s="1"/>
  <c r="HC51" i="26" s="1"/>
  <c r="CQ50" i="26"/>
  <c r="DB50" i="26" s="1"/>
  <c r="AG50" i="26" s="1"/>
  <c r="GN50" i="26" s="1"/>
  <c r="GP50" i="26" s="1"/>
  <c r="GR50" i="26" s="1"/>
  <c r="FS48" i="26"/>
  <c r="CO48" i="26"/>
  <c r="CZ48" i="26" s="1"/>
  <c r="AE48" i="26" s="1"/>
  <c r="FR48" i="26" s="1"/>
  <c r="FT48" i="26" s="1"/>
  <c r="FV48" i="26" s="1"/>
  <c r="CV48" i="26"/>
  <c r="CU46" i="26"/>
  <c r="DF46" i="26" s="1"/>
  <c r="AK46" i="26" s="1"/>
  <c r="IF46" i="26" s="1"/>
  <c r="IH46" i="26" s="1"/>
  <c r="IJ46" i="26" s="1"/>
  <c r="CS44" i="26"/>
  <c r="DD44" i="26" s="1"/>
  <c r="AI44" i="26" s="1"/>
  <c r="HJ44" i="26" s="1"/>
  <c r="HL44" i="26" s="1"/>
  <c r="HN44" i="26" s="1"/>
  <c r="CR43" i="26"/>
  <c r="DC43" i="26" s="1"/>
  <c r="AH43" i="26" s="1"/>
  <c r="GY43" i="26" s="1"/>
  <c r="HA43" i="26" s="1"/>
  <c r="HC43" i="26" s="1"/>
  <c r="CQ42" i="26"/>
  <c r="DB42" i="26" s="1"/>
  <c r="AG42" i="26" s="1"/>
  <c r="GN42" i="26" s="1"/>
  <c r="GP42" i="26" s="1"/>
  <c r="GR42" i="26" s="1"/>
  <c r="CP41" i="26"/>
  <c r="DA41" i="26" s="1"/>
  <c r="AF41" i="26" s="1"/>
  <c r="GD41" i="26" s="1"/>
  <c r="GF41" i="26" s="1"/>
  <c r="GH41" i="26" s="1"/>
  <c r="FS40" i="26"/>
  <c r="CO40" i="26"/>
  <c r="CZ40" i="26" s="1"/>
  <c r="AE40" i="26" s="1"/>
  <c r="FR40" i="26" s="1"/>
  <c r="FT40" i="26" s="1"/>
  <c r="FV40" i="26" s="1"/>
  <c r="CU38" i="26"/>
  <c r="DF38" i="26" s="1"/>
  <c r="AK38" i="26" s="1"/>
  <c r="IF38" i="26" s="1"/>
  <c r="IH38" i="26" s="1"/>
  <c r="IJ38" i="26" s="1"/>
  <c r="CT37" i="26"/>
  <c r="DE37" i="26" s="1"/>
  <c r="AJ37" i="26" s="1"/>
  <c r="HT37" i="26" s="1"/>
  <c r="HV37" i="26" s="1"/>
  <c r="CS36" i="26"/>
  <c r="DD36" i="26" s="1"/>
  <c r="AI36" i="26" s="1"/>
  <c r="HJ36" i="26" s="1"/>
  <c r="HL36" i="26" s="1"/>
  <c r="CR35" i="26"/>
  <c r="DC35" i="26" s="1"/>
  <c r="AH35" i="26" s="1"/>
  <c r="GY35" i="26" s="1"/>
  <c r="HA35" i="26" s="1"/>
  <c r="CQ34" i="26"/>
  <c r="DB34" i="26" s="1"/>
  <c r="AG34" i="26" s="1"/>
  <c r="GN34" i="26" s="1"/>
  <c r="GP34" i="26" s="1"/>
  <c r="CP33" i="26"/>
  <c r="DA33" i="26" s="1"/>
  <c r="FS32" i="26"/>
  <c r="CO32" i="26"/>
  <c r="CZ32" i="26" s="1"/>
  <c r="AE32" i="26" s="1"/>
  <c r="FR32" i="26" s="1"/>
  <c r="FT32" i="26" s="1"/>
  <c r="CV32" i="26"/>
  <c r="CU30" i="26"/>
  <c r="DF30" i="26" s="1"/>
  <c r="AK30" i="26" s="1"/>
  <c r="IF30" i="26" s="1"/>
  <c r="IH30" i="26" s="1"/>
  <c r="CS28" i="26"/>
  <c r="DD28" i="26" s="1"/>
  <c r="AI28" i="26" s="1"/>
  <c r="HJ28" i="26" s="1"/>
  <c r="HL28" i="26" s="1"/>
  <c r="CR27" i="26"/>
  <c r="DC27" i="26" s="1"/>
  <c r="AH27" i="26" s="1"/>
  <c r="GY27" i="26" s="1"/>
  <c r="HA27" i="26" s="1"/>
  <c r="CQ26" i="26"/>
  <c r="DB26" i="26" s="1"/>
  <c r="AG26" i="26" s="1"/>
  <c r="GN26" i="26" s="1"/>
  <c r="GP26" i="26" s="1"/>
  <c r="FS24" i="26"/>
  <c r="CU22" i="26"/>
  <c r="DF22" i="26" s="1"/>
  <c r="AK22" i="26" s="1"/>
  <c r="IF22" i="26" s="1"/>
  <c r="IH22" i="26" s="1"/>
  <c r="CT21" i="26"/>
  <c r="CS20" i="26"/>
  <c r="DD20" i="26" s="1"/>
  <c r="AI20" i="26" s="1"/>
  <c r="HJ20" i="26" s="1"/>
  <c r="HL20" i="26" s="1"/>
  <c r="CR19" i="26"/>
  <c r="DC19" i="26" s="1"/>
  <c r="AH19" i="26" s="1"/>
  <c r="GY19" i="26" s="1"/>
  <c r="HA19" i="26" s="1"/>
  <c r="CQ18" i="26"/>
  <c r="DB18" i="26" s="1"/>
  <c r="DF18" i="26" s="1"/>
  <c r="AK18" i="26" s="1"/>
  <c r="IF18" i="26" s="1"/>
  <c r="IH18" i="26" s="1"/>
  <c r="CP17" i="26"/>
  <c r="FS16" i="26"/>
  <c r="CO16" i="26"/>
  <c r="CZ16" i="26" s="1"/>
  <c r="DA16" i="26" s="1"/>
  <c r="AF16" i="26" s="1"/>
  <c r="GD16" i="26" s="1"/>
  <c r="GF16" i="26" s="1"/>
  <c r="CV16" i="26"/>
  <c r="CV52" i="26"/>
  <c r="FH59" i="26"/>
  <c r="CV59" i="26"/>
  <c r="CN59" i="26"/>
  <c r="CY59" i="26" s="1"/>
  <c r="AD59" i="26" s="1"/>
  <c r="FH43" i="26"/>
  <c r="CN43" i="26"/>
  <c r="CY43" i="26" s="1"/>
  <c r="AD43" i="26" s="1"/>
  <c r="CV43" i="26"/>
  <c r="FH27" i="26"/>
  <c r="CN27" i="26"/>
  <c r="CY27" i="26" s="1"/>
  <c r="AD27" i="26" s="1"/>
  <c r="CV27" i="26"/>
  <c r="CT62" i="26"/>
  <c r="DE62" i="26" s="1"/>
  <c r="AJ62" i="26" s="1"/>
  <c r="HT62" i="26" s="1"/>
  <c r="HV62" i="26" s="1"/>
  <c r="HX62" i="26" s="1"/>
  <c r="CQ59" i="26"/>
  <c r="DB59" i="26" s="1"/>
  <c r="AG59" i="26" s="1"/>
  <c r="GN59" i="26" s="1"/>
  <c r="GP59" i="26" s="1"/>
  <c r="GR59" i="26" s="1"/>
  <c r="FS57" i="26"/>
  <c r="CO57" i="26"/>
  <c r="CZ57" i="26" s="1"/>
  <c r="AE57" i="26" s="1"/>
  <c r="FR57" i="26" s="1"/>
  <c r="FT57" i="26" s="1"/>
  <c r="FV57" i="26" s="1"/>
  <c r="CS53" i="26"/>
  <c r="CU47" i="26"/>
  <c r="DF47" i="26" s="1"/>
  <c r="AK47" i="26" s="1"/>
  <c r="IF47" i="26" s="1"/>
  <c r="IH47" i="26" s="1"/>
  <c r="IJ47" i="26" s="1"/>
  <c r="CS45" i="26"/>
  <c r="DD45" i="26" s="1"/>
  <c r="AI45" i="26" s="1"/>
  <c r="HJ45" i="26" s="1"/>
  <c r="HL45" i="26" s="1"/>
  <c r="HN45" i="26" s="1"/>
  <c r="CR44" i="26"/>
  <c r="DC44" i="26" s="1"/>
  <c r="AH44" i="26" s="1"/>
  <c r="GY44" i="26" s="1"/>
  <c r="HA44" i="26" s="1"/>
  <c r="HC44" i="26" s="1"/>
  <c r="CP42" i="26"/>
  <c r="DA42" i="26" s="1"/>
  <c r="AF42" i="26" s="1"/>
  <c r="GD42" i="26" s="1"/>
  <c r="GF42" i="26" s="1"/>
  <c r="GH42" i="26" s="1"/>
  <c r="CU39" i="26"/>
  <c r="DF39" i="26" s="1"/>
  <c r="AK39" i="26" s="1"/>
  <c r="IF39" i="26" s="1"/>
  <c r="IH39" i="26" s="1"/>
  <c r="IJ39" i="26" s="1"/>
  <c r="CS37" i="26"/>
  <c r="DD37" i="26" s="1"/>
  <c r="AI37" i="26" s="1"/>
  <c r="HJ37" i="26" s="1"/>
  <c r="HL37" i="26" s="1"/>
  <c r="CQ35" i="26"/>
  <c r="DB35" i="26" s="1"/>
  <c r="AG35" i="26" s="1"/>
  <c r="GN35" i="26" s="1"/>
  <c r="GP35" i="26" s="1"/>
  <c r="FS33" i="26"/>
  <c r="CO33" i="26"/>
  <c r="CZ33" i="26" s="1"/>
  <c r="AE33" i="26" s="1"/>
  <c r="FR33" i="26" s="1"/>
  <c r="FT33" i="26" s="1"/>
  <c r="CT30" i="26"/>
  <c r="DE30" i="26" s="1"/>
  <c r="AJ30" i="26" s="1"/>
  <c r="HT30" i="26" s="1"/>
  <c r="HV30" i="26" s="1"/>
  <c r="CU23" i="26"/>
  <c r="DF23" i="26" s="1"/>
  <c r="AK23" i="26" s="1"/>
  <c r="IF23" i="26" s="1"/>
  <c r="IH23" i="26" s="1"/>
  <c r="CS21" i="26"/>
  <c r="DD21" i="26" s="1"/>
  <c r="AI21" i="26" s="1"/>
  <c r="HJ21" i="26" s="1"/>
  <c r="HL21" i="26" s="1"/>
  <c r="CP18" i="26"/>
  <c r="CU15" i="26"/>
  <c r="FH57" i="26"/>
  <c r="CN57" i="26"/>
  <c r="CY57" i="26" s="1"/>
  <c r="AD57" i="26" s="1"/>
  <c r="FH33" i="26"/>
  <c r="CN33" i="26"/>
  <c r="CY33" i="26" s="1"/>
  <c r="AD33" i="26" s="1"/>
  <c r="CV33" i="26"/>
  <c r="FS59" i="26"/>
  <c r="CO59" i="26"/>
  <c r="CZ59" i="26" s="1"/>
  <c r="AE59" i="26" s="1"/>
  <c r="FR59" i="26" s="1"/>
  <c r="FT59" i="26" s="1"/>
  <c r="FV59" i="26" s="1"/>
  <c r="FS51" i="26"/>
  <c r="CO51" i="26"/>
  <c r="CZ51" i="26" s="1"/>
  <c r="AE51" i="26" s="1"/>
  <c r="FR51" i="26" s="1"/>
  <c r="FT51" i="26" s="1"/>
  <c r="FV51" i="26" s="1"/>
  <c r="CT48" i="26"/>
  <c r="DE48" i="26" s="1"/>
  <c r="AJ48" i="26" s="1"/>
  <c r="HT48" i="26" s="1"/>
  <c r="HV48" i="26" s="1"/>
  <c r="HX48" i="26" s="1"/>
  <c r="CR46" i="26"/>
  <c r="DC46" i="26" s="1"/>
  <c r="AH46" i="26" s="1"/>
  <c r="GY46" i="26" s="1"/>
  <c r="HA46" i="26" s="1"/>
  <c r="HC46" i="26" s="1"/>
  <c r="FS43" i="26"/>
  <c r="CO43" i="26"/>
  <c r="CZ43" i="26" s="1"/>
  <c r="AE43" i="26" s="1"/>
  <c r="FR43" i="26" s="1"/>
  <c r="FT43" i="26" s="1"/>
  <c r="FV43" i="26" s="1"/>
  <c r="CQ37" i="26"/>
  <c r="DB37" i="26" s="1"/>
  <c r="AG37" i="26" s="1"/>
  <c r="GN37" i="26" s="1"/>
  <c r="GP37" i="26" s="1"/>
  <c r="CV36" i="26"/>
  <c r="CR60" i="26"/>
  <c r="DC60" i="26" s="1"/>
  <c r="AH60" i="26" s="1"/>
  <c r="GY60" i="26" s="1"/>
  <c r="HA60" i="26" s="1"/>
  <c r="HC60" i="26" s="1"/>
  <c r="CT45" i="26"/>
  <c r="DE45" i="26" s="1"/>
  <c r="AJ45" i="26" s="1"/>
  <c r="HT45" i="26" s="1"/>
  <c r="HV45" i="26" s="1"/>
  <c r="HX45" i="26" s="1"/>
  <c r="FH51" i="26"/>
  <c r="CN51" i="26"/>
  <c r="CY51" i="26" s="1"/>
  <c r="AD51" i="26" s="1"/>
  <c r="CV51" i="26"/>
  <c r="FH35" i="26"/>
  <c r="AD35" i="26"/>
  <c r="CV35" i="26"/>
  <c r="FH19" i="26"/>
  <c r="CN19" i="26"/>
  <c r="CY19" i="26" s="1"/>
  <c r="AD19" i="26" s="1"/>
  <c r="FG19" i="26" s="1"/>
  <c r="CV19" i="26"/>
  <c r="CS61" i="26"/>
  <c r="CU55" i="26"/>
  <c r="DF55" i="26" s="1"/>
  <c r="AK55" i="26" s="1"/>
  <c r="IF55" i="26" s="1"/>
  <c r="IH55" i="26" s="1"/>
  <c r="IJ55" i="26" s="1"/>
  <c r="CT54" i="26"/>
  <c r="DE54" i="26" s="1"/>
  <c r="AJ54" i="26" s="1"/>
  <c r="HT54" i="26" s="1"/>
  <c r="HV54" i="26" s="1"/>
  <c r="HX54" i="26" s="1"/>
  <c r="CR52" i="26"/>
  <c r="DC52" i="26" s="1"/>
  <c r="AH52" i="26" s="1"/>
  <c r="GY52" i="26" s="1"/>
  <c r="HA52" i="26" s="1"/>
  <c r="HC52" i="26" s="1"/>
  <c r="CQ51" i="26"/>
  <c r="DB51" i="26" s="1"/>
  <c r="AG51" i="26" s="1"/>
  <c r="GN51" i="26" s="1"/>
  <c r="GP51" i="26" s="1"/>
  <c r="GR51" i="26" s="1"/>
  <c r="FS49" i="26"/>
  <c r="CO49" i="26"/>
  <c r="CZ49" i="26" s="1"/>
  <c r="AE49" i="26" s="1"/>
  <c r="FR49" i="26" s="1"/>
  <c r="FT49" i="26" s="1"/>
  <c r="FV49" i="26" s="1"/>
  <c r="CT46" i="26"/>
  <c r="DE46" i="26" s="1"/>
  <c r="AJ46" i="26" s="1"/>
  <c r="HT46" i="26" s="1"/>
  <c r="HV46" i="26" s="1"/>
  <c r="HX46" i="26" s="1"/>
  <c r="FS41" i="26"/>
  <c r="CO41" i="26"/>
  <c r="CZ41" i="26" s="1"/>
  <c r="AE41" i="26" s="1"/>
  <c r="FR41" i="26" s="1"/>
  <c r="FT41" i="26" s="1"/>
  <c r="FV41" i="26" s="1"/>
  <c r="CT38" i="26"/>
  <c r="DE38" i="26" s="1"/>
  <c r="AJ38" i="26" s="1"/>
  <c r="HT38" i="26" s="1"/>
  <c r="HV38" i="26" s="1"/>
  <c r="HX38" i="26" s="1"/>
  <c r="CR36" i="26"/>
  <c r="DC36" i="26" s="1"/>
  <c r="AH36" i="26" s="1"/>
  <c r="GY36" i="26" s="1"/>
  <c r="HA36" i="26" s="1"/>
  <c r="CP34" i="26"/>
  <c r="CU31" i="26"/>
  <c r="DF31" i="26" s="1"/>
  <c r="AK31" i="26" s="1"/>
  <c r="IF31" i="26" s="1"/>
  <c r="IH31" i="26" s="1"/>
  <c r="CS29" i="26"/>
  <c r="DD29" i="26" s="1"/>
  <c r="AI29" i="26" s="1"/>
  <c r="HJ29" i="26" s="1"/>
  <c r="HL29" i="26" s="1"/>
  <c r="CR28" i="26"/>
  <c r="DC28" i="26" s="1"/>
  <c r="AH28" i="26" s="1"/>
  <c r="GY28" i="26" s="1"/>
  <c r="HA28" i="26" s="1"/>
  <c r="CQ27" i="26"/>
  <c r="DB27" i="26" s="1"/>
  <c r="AG27" i="26" s="1"/>
  <c r="GN27" i="26" s="1"/>
  <c r="GP27" i="26" s="1"/>
  <c r="FS25" i="26"/>
  <c r="CO25" i="26"/>
  <c r="CZ25" i="26" s="1"/>
  <c r="AE25" i="26" s="1"/>
  <c r="FR25" i="26" s="1"/>
  <c r="FT25" i="26" s="1"/>
  <c r="CT22" i="26"/>
  <c r="CR20" i="26"/>
  <c r="DC20" i="26" s="1"/>
  <c r="AH20" i="26" s="1"/>
  <c r="GY20" i="26" s="1"/>
  <c r="HA20" i="26" s="1"/>
  <c r="CQ19" i="26"/>
  <c r="DB19" i="26" s="1"/>
  <c r="DF19" i="26" s="1"/>
  <c r="AK19" i="26" s="1"/>
  <c r="IF19" i="26" s="1"/>
  <c r="IH19" i="26" s="1"/>
  <c r="FS17" i="26"/>
  <c r="CO17" i="26"/>
  <c r="CZ17" i="26" s="1"/>
  <c r="AE17" i="26" s="1"/>
  <c r="FR17" i="26" s="1"/>
  <c r="FT17" i="26" s="1"/>
  <c r="CV41" i="26"/>
  <c r="FH49" i="26"/>
  <c r="CN49" i="26"/>
  <c r="CY49" i="26" s="1"/>
  <c r="AD49" i="26" s="1"/>
  <c r="CV49" i="26"/>
  <c r="FH41" i="26"/>
  <c r="AD41" i="26"/>
  <c r="FH25" i="26"/>
  <c r="CN25" i="26"/>
  <c r="CY25" i="26" s="1"/>
  <c r="AD25" i="26" s="1"/>
  <c r="FG25" i="26" s="1"/>
  <c r="FH17" i="26"/>
  <c r="CN17" i="26"/>
  <c r="CY17" i="26" s="1"/>
  <c r="AD17" i="26" s="1"/>
  <c r="CV17" i="26"/>
  <c r="CQ61" i="26"/>
  <c r="DB61" i="26" s="1"/>
  <c r="AG61" i="26" s="1"/>
  <c r="GN61" i="26" s="1"/>
  <c r="GP61" i="26" s="1"/>
  <c r="GR61" i="26" s="1"/>
  <c r="CT56" i="26"/>
  <c r="DE56" i="26" s="1"/>
  <c r="AJ56" i="26" s="1"/>
  <c r="HT56" i="26" s="1"/>
  <c r="HV56" i="26" s="1"/>
  <c r="HX56" i="26" s="1"/>
  <c r="CR54" i="26"/>
  <c r="DC54" i="26" s="1"/>
  <c r="AH54" i="26" s="1"/>
  <c r="GY54" i="26" s="1"/>
  <c r="HA54" i="26" s="1"/>
  <c r="HC54" i="26" s="1"/>
  <c r="CU49" i="26"/>
  <c r="DF49" i="26" s="1"/>
  <c r="AK49" i="26" s="1"/>
  <c r="IF49" i="26" s="1"/>
  <c r="IH49" i="26" s="1"/>
  <c r="IJ49" i="26" s="1"/>
  <c r="CS47" i="26"/>
  <c r="CQ45" i="26"/>
  <c r="DB45" i="26" s="1"/>
  <c r="AG45" i="26" s="1"/>
  <c r="GN45" i="26" s="1"/>
  <c r="GP45" i="26" s="1"/>
  <c r="GR45" i="26" s="1"/>
  <c r="CP44" i="26"/>
  <c r="DA44" i="26" s="1"/>
  <c r="AF44" i="26" s="1"/>
  <c r="GD44" i="26" s="1"/>
  <c r="GF44" i="26" s="1"/>
  <c r="GH44" i="26" s="1"/>
  <c r="CU41" i="26"/>
  <c r="DF41" i="26" s="1"/>
  <c r="AK41" i="26" s="1"/>
  <c r="IF41" i="26" s="1"/>
  <c r="IH41" i="26" s="1"/>
  <c r="IJ41" i="26" s="1"/>
  <c r="CV25" i="26"/>
  <c r="FH55" i="26"/>
  <c r="CV55" i="26"/>
  <c r="FH47" i="26"/>
  <c r="CN47" i="26"/>
  <c r="CY47" i="26" s="1"/>
  <c r="AD47" i="26" s="1"/>
  <c r="CV47" i="26"/>
  <c r="FH31" i="26"/>
  <c r="IS31" i="26" s="1"/>
  <c r="CN31" i="26"/>
  <c r="CY31" i="26" s="1"/>
  <c r="AD31" i="26" s="1"/>
  <c r="CV31" i="26"/>
  <c r="FH23" i="26"/>
  <c r="CN23" i="26"/>
  <c r="CY23" i="26" s="1"/>
  <c r="AD23" i="26" s="1"/>
  <c r="FG23" i="26" s="1"/>
  <c r="CV23" i="26"/>
  <c r="FS61" i="26"/>
  <c r="CR56" i="26"/>
  <c r="DC56" i="26" s="1"/>
  <c r="AH56" i="26" s="1"/>
  <c r="GY56" i="26" s="1"/>
  <c r="HA56" i="26" s="1"/>
  <c r="HC56" i="26" s="1"/>
  <c r="CR48" i="26"/>
  <c r="DC48" i="26" s="1"/>
  <c r="AH48" i="26" s="1"/>
  <c r="GY48" i="26" s="1"/>
  <c r="HA48" i="26" s="1"/>
  <c r="HC48" i="26" s="1"/>
  <c r="CU43" i="26"/>
  <c r="DF43" i="26" s="1"/>
  <c r="AK43" i="26" s="1"/>
  <c r="IF43" i="26" s="1"/>
  <c r="IH43" i="26" s="1"/>
  <c r="IJ43" i="26" s="1"/>
  <c r="CR40" i="26"/>
  <c r="DC40" i="26" s="1"/>
  <c r="AH40" i="26" s="1"/>
  <c r="GY40" i="26" s="1"/>
  <c r="HA40" i="26" s="1"/>
  <c r="HC40" i="26" s="1"/>
  <c r="CP38" i="26"/>
  <c r="FS37" i="26"/>
  <c r="CO37" i="26"/>
  <c r="CZ37" i="26" s="1"/>
  <c r="AE37" i="26" s="1"/>
  <c r="FR37" i="26" s="1"/>
  <c r="FT37" i="26" s="1"/>
  <c r="CT34" i="26"/>
  <c r="DE34" i="26" s="1"/>
  <c r="AJ34" i="26" s="1"/>
  <c r="HT34" i="26" s="1"/>
  <c r="HV34" i="26" s="1"/>
  <c r="CR32" i="26"/>
  <c r="DC32" i="26" s="1"/>
  <c r="AH32" i="26" s="1"/>
  <c r="GY32" i="26" s="1"/>
  <c r="HA32" i="26" s="1"/>
  <c r="CQ31" i="26"/>
  <c r="DB31" i="26" s="1"/>
  <c r="AG31" i="26" s="1"/>
  <c r="GN31" i="26" s="1"/>
  <c r="GP31" i="26" s="1"/>
  <c r="FS29" i="26"/>
  <c r="IS29" i="26" s="1"/>
  <c r="CT18" i="26"/>
  <c r="DE18" i="26" s="1"/>
  <c r="AJ18" i="26" s="1"/>
  <c r="HT18" i="26" s="1"/>
  <c r="HV18" i="26" s="1"/>
  <c r="CS17" i="26"/>
  <c r="DD17" i="26" s="1"/>
  <c r="AI17" i="26" s="1"/>
  <c r="HJ17" i="26" s="1"/>
  <c r="HL17" i="26" s="1"/>
  <c r="CO61" i="26"/>
  <c r="CZ61" i="26" s="1"/>
  <c r="AE61" i="26" s="1"/>
  <c r="FR61" i="26" s="1"/>
  <c r="FT61" i="26" s="1"/>
  <c r="FV61" i="26" s="1"/>
  <c r="CS25" i="26"/>
  <c r="DD25" i="26" s="1"/>
  <c r="AI25" i="26" s="1"/>
  <c r="HJ25" i="26" s="1"/>
  <c r="HL25" i="26" s="1"/>
  <c r="CP46" i="26"/>
  <c r="DA46" i="26" s="1"/>
  <c r="AF46" i="26" s="1"/>
  <c r="GD46" i="26" s="1"/>
  <c r="GF46" i="26" s="1"/>
  <c r="GH46" i="26" s="1"/>
  <c r="CO36" i="26"/>
  <c r="CZ36" i="26" s="1"/>
  <c r="AE36" i="26" s="1"/>
  <c r="FR36" i="26" s="1"/>
  <c r="FT36" i="26" s="1"/>
  <c r="CT40" i="26"/>
  <c r="DE40" i="26" s="1"/>
  <c r="AJ40" i="26" s="1"/>
  <c r="HT40" i="26" s="1"/>
  <c r="HV40" i="26" s="1"/>
  <c r="HX40" i="26" s="1"/>
  <c r="CR38" i="26"/>
  <c r="DC38" i="26" s="1"/>
  <c r="AH38" i="26" s="1"/>
  <c r="GY38" i="26" s="1"/>
  <c r="HA38" i="26" s="1"/>
  <c r="HC38" i="26" s="1"/>
  <c r="FS35" i="26"/>
  <c r="AE35" i="26"/>
  <c r="FR35" i="26" s="1"/>
  <c r="FT35" i="26" s="1"/>
  <c r="CR30" i="26"/>
  <c r="DC30" i="26" s="1"/>
  <c r="AH30" i="26" s="1"/>
  <c r="GY30" i="26" s="1"/>
  <c r="HA30" i="26" s="1"/>
  <c r="CQ29" i="26"/>
  <c r="DB29" i="26" s="1"/>
  <c r="AG29" i="26" s="1"/>
  <c r="GN29" i="26" s="1"/>
  <c r="GP29" i="26" s="1"/>
  <c r="CP28" i="26"/>
  <c r="DA28" i="26" s="1"/>
  <c r="AF28" i="26" s="1"/>
  <c r="GD28" i="26" s="1"/>
  <c r="GF28" i="26" s="1"/>
  <c r="FS27" i="26"/>
  <c r="CO27" i="26"/>
  <c r="CZ27" i="26" s="1"/>
  <c r="AE27" i="26" s="1"/>
  <c r="FR27" i="26" s="1"/>
  <c r="FT27" i="26" s="1"/>
  <c r="CU25" i="26"/>
  <c r="DF25" i="26" s="1"/>
  <c r="AK25" i="26" s="1"/>
  <c r="IF25" i="26" s="1"/>
  <c r="IH25" i="26" s="1"/>
  <c r="CT24" i="26"/>
  <c r="DE24" i="26" s="1"/>
  <c r="AJ24" i="26" s="1"/>
  <c r="HT24" i="26" s="1"/>
  <c r="HV24" i="26" s="1"/>
  <c r="CS23" i="26"/>
  <c r="DD23" i="26" s="1"/>
  <c r="AI23" i="26" s="1"/>
  <c r="HJ23" i="26" s="1"/>
  <c r="HL23" i="26" s="1"/>
  <c r="CR22" i="26"/>
  <c r="DC22" i="26" s="1"/>
  <c r="AH22" i="26" s="1"/>
  <c r="GY22" i="26" s="1"/>
  <c r="HA22" i="26" s="1"/>
  <c r="FS19" i="26"/>
  <c r="CO19" i="26"/>
  <c r="CZ19" i="26" s="1"/>
  <c r="AE19" i="26" s="1"/>
  <c r="FR19" i="26" s="1"/>
  <c r="FT19" i="26" s="1"/>
  <c r="CU17" i="26"/>
  <c r="CN55" i="26"/>
  <c r="CY55" i="26" s="1"/>
  <c r="AD55" i="26" s="1"/>
  <c r="CO29" i="26"/>
  <c r="CZ29" i="26" s="1"/>
  <c r="AE29" i="26" s="1"/>
  <c r="CT26" i="26"/>
  <c r="DE26" i="26" s="1"/>
  <c r="AJ26" i="26" s="1"/>
  <c r="HT26" i="26" s="1"/>
  <c r="HV26" i="26" s="1"/>
  <c r="CQ21" i="26"/>
  <c r="DB21" i="26" s="1"/>
  <c r="AG21" i="26" s="1"/>
  <c r="GN21" i="26" s="1"/>
  <c r="GP21" i="26" s="1"/>
  <c r="BL24" i="26"/>
  <c r="CO24" i="26"/>
  <c r="CZ24" i="26" s="1"/>
  <c r="AE24" i="26" s="1"/>
  <c r="FR24" i="26" s="1"/>
  <c r="FT24" i="26" s="1"/>
  <c r="FH56" i="26"/>
  <c r="CN56" i="26"/>
  <c r="CY56" i="26" s="1"/>
  <c r="AD56" i="26" s="1"/>
  <c r="FH48" i="26"/>
  <c r="CN48" i="26"/>
  <c r="CY48" i="26" s="1"/>
  <c r="AD48" i="26" s="1"/>
  <c r="FH40" i="26"/>
  <c r="CN40" i="26"/>
  <c r="CY40" i="26" s="1"/>
  <c r="AD40" i="26" s="1"/>
  <c r="FH32" i="26"/>
  <c r="AD32" i="26"/>
  <c r="FH24" i="26"/>
  <c r="CN24" i="26"/>
  <c r="CY24" i="26" s="1"/>
  <c r="AD24" i="26" s="1"/>
  <c r="FG24" i="26" s="1"/>
  <c r="FH16" i="26"/>
  <c r="CN16" i="26"/>
  <c r="CY16" i="26" s="1"/>
  <c r="AD16" i="26" s="1"/>
  <c r="FG16" i="26" s="1"/>
  <c r="FS60" i="26"/>
  <c r="CO60" i="26"/>
  <c r="CZ60" i="26" s="1"/>
  <c r="AE60" i="26" s="1"/>
  <c r="FR60" i="26" s="1"/>
  <c r="FT60" i="26" s="1"/>
  <c r="FV60" i="26" s="1"/>
  <c r="CT57" i="26"/>
  <c r="CS56" i="26"/>
  <c r="CR55" i="26"/>
  <c r="DC55" i="26" s="1"/>
  <c r="AH55" i="26" s="1"/>
  <c r="GY55" i="26" s="1"/>
  <c r="HA55" i="26" s="1"/>
  <c r="HC55" i="26" s="1"/>
  <c r="FS52" i="26"/>
  <c r="AE52" i="26"/>
  <c r="FR52" i="26" s="1"/>
  <c r="FT52" i="26" s="1"/>
  <c r="FV52" i="26" s="1"/>
  <c r="CU50" i="26"/>
  <c r="DF50" i="26" s="1"/>
  <c r="AK50" i="26" s="1"/>
  <c r="IF50" i="26" s="1"/>
  <c r="IH50" i="26" s="1"/>
  <c r="IJ50" i="26" s="1"/>
  <c r="CS48" i="26"/>
  <c r="CR47" i="26"/>
  <c r="DC47" i="26" s="1"/>
  <c r="AH47" i="26" s="1"/>
  <c r="GY47" i="26" s="1"/>
  <c r="HA47" i="26" s="1"/>
  <c r="HC47" i="26" s="1"/>
  <c r="CQ46" i="26"/>
  <c r="DB46" i="26" s="1"/>
  <c r="AG46" i="26" s="1"/>
  <c r="GN46" i="26" s="1"/>
  <c r="GP46" i="26" s="1"/>
  <c r="GR46" i="26" s="1"/>
  <c r="CP45" i="26"/>
  <c r="DA45" i="26" s="1"/>
  <c r="AF45" i="26" s="1"/>
  <c r="GD45" i="26" s="1"/>
  <c r="GF45" i="26" s="1"/>
  <c r="GH45" i="26" s="1"/>
  <c r="FS44" i="26"/>
  <c r="CO44" i="26"/>
  <c r="CZ44" i="26" s="1"/>
  <c r="CU42" i="26"/>
  <c r="DF42" i="26" s="1"/>
  <c r="AK42" i="26" s="1"/>
  <c r="IF42" i="26" s="1"/>
  <c r="IH42" i="26" s="1"/>
  <c r="IJ42" i="26" s="1"/>
  <c r="CT41" i="26"/>
  <c r="DE41" i="26" s="1"/>
  <c r="AJ41" i="26" s="1"/>
  <c r="HT41" i="26" s="1"/>
  <c r="HV41" i="26" s="1"/>
  <c r="HX41" i="26" s="1"/>
  <c r="CS40" i="26"/>
  <c r="DD40" i="26" s="1"/>
  <c r="AI40" i="26" s="1"/>
  <c r="HJ40" i="26" s="1"/>
  <c r="HL40" i="26" s="1"/>
  <c r="HN40" i="26" s="1"/>
  <c r="CR39" i="26"/>
  <c r="DC39" i="26" s="1"/>
  <c r="AH39" i="26" s="1"/>
  <c r="GY39" i="26" s="1"/>
  <c r="HA39" i="26" s="1"/>
  <c r="HC39" i="26" s="1"/>
  <c r="CQ38" i="26"/>
  <c r="DB38" i="26" s="1"/>
  <c r="AG38" i="26" s="1"/>
  <c r="GN38" i="26" s="1"/>
  <c r="GP38" i="26" s="1"/>
  <c r="GR38" i="26" s="1"/>
  <c r="CP37" i="26"/>
  <c r="CU34" i="26"/>
  <c r="DF34" i="26" s="1"/>
  <c r="AK34" i="26" s="1"/>
  <c r="IF34" i="26" s="1"/>
  <c r="IH34" i="26" s="1"/>
  <c r="CT33" i="26"/>
  <c r="DE33" i="26" s="1"/>
  <c r="AJ33" i="26" s="1"/>
  <c r="HT33" i="26" s="1"/>
  <c r="HV33" i="26" s="1"/>
  <c r="CP29" i="26"/>
  <c r="DA29" i="26" s="1"/>
  <c r="AF29" i="26" s="1"/>
  <c r="GD29" i="26" s="1"/>
  <c r="GF29" i="26" s="1"/>
  <c r="FS28" i="26"/>
  <c r="CO28" i="26"/>
  <c r="CZ28" i="26" s="1"/>
  <c r="AE28" i="26" s="1"/>
  <c r="FR28" i="26" s="1"/>
  <c r="FT28" i="26" s="1"/>
  <c r="CT25" i="26"/>
  <c r="DE25" i="26" s="1"/>
  <c r="AJ25" i="26" s="1"/>
  <c r="HT25" i="26" s="1"/>
  <c r="HV25" i="26" s="1"/>
  <c r="CR23" i="26"/>
  <c r="DC23" i="26" s="1"/>
  <c r="AH23" i="26" s="1"/>
  <c r="GY23" i="26" s="1"/>
  <c r="HA23" i="26" s="1"/>
  <c r="CQ22" i="26"/>
  <c r="DB22" i="26" s="1"/>
  <c r="AG22" i="26" s="1"/>
  <c r="GN22" i="26" s="1"/>
  <c r="GP22" i="26" s="1"/>
  <c r="FS20" i="26"/>
  <c r="AE20" i="26"/>
  <c r="FR20" i="26" s="1"/>
  <c r="FT20" i="26" s="1"/>
  <c r="CT17" i="26"/>
  <c r="DE17" i="26" s="1"/>
  <c r="AJ17" i="26" s="1"/>
  <c r="HT17" i="26" s="1"/>
  <c r="HV17" i="26" s="1"/>
  <c r="CS16" i="26"/>
  <c r="DD16" i="26" s="1"/>
  <c r="AI16" i="26" s="1"/>
  <c r="HJ16" i="26" s="1"/>
  <c r="HL16" i="26" s="1"/>
  <c r="CR15" i="26"/>
  <c r="DC15" i="26" s="1"/>
  <c r="AH15" i="26" s="1"/>
  <c r="GY15" i="26" s="1"/>
  <c r="HA15" i="26" s="1"/>
  <c r="CT50" i="26"/>
  <c r="DE50" i="26" s="1"/>
  <c r="AJ50" i="26" s="1"/>
  <c r="HT50" i="26" s="1"/>
  <c r="HV50" i="26" s="1"/>
  <c r="HX50" i="26" s="1"/>
  <c r="FH39" i="26"/>
  <c r="CN39" i="26"/>
  <c r="CY39" i="26" s="1"/>
  <c r="AD39" i="26" s="1"/>
  <c r="CV39" i="26"/>
  <c r="FH15" i="26"/>
  <c r="AD15" i="26"/>
  <c r="FG15" i="26" s="1"/>
  <c r="CV15" i="26"/>
  <c r="CU59" i="26"/>
  <c r="DF59" i="26" s="1"/>
  <c r="AK59" i="26" s="1"/>
  <c r="IF59" i="26" s="1"/>
  <c r="IH59" i="26" s="1"/>
  <c r="IJ59" i="26" s="1"/>
  <c r="CQ55" i="26"/>
  <c r="DB55" i="26" s="1"/>
  <c r="AG55" i="26" s="1"/>
  <c r="GN55" i="26" s="1"/>
  <c r="GP55" i="26" s="1"/>
  <c r="GR55" i="26" s="1"/>
  <c r="FS53" i="26"/>
  <c r="AE53" i="26"/>
  <c r="FR53" i="26" s="1"/>
  <c r="FT53" i="26" s="1"/>
  <c r="FV53" i="26" s="1"/>
  <c r="CQ47" i="26"/>
  <c r="DB47" i="26" s="1"/>
  <c r="AG47" i="26" s="1"/>
  <c r="GN47" i="26" s="1"/>
  <c r="GP47" i="26" s="1"/>
  <c r="GR47" i="26" s="1"/>
  <c r="FS45" i="26"/>
  <c r="CO45" i="26"/>
  <c r="CZ45" i="26" s="1"/>
  <c r="CS41" i="26"/>
  <c r="DD41" i="26" s="1"/>
  <c r="AI41" i="26" s="1"/>
  <c r="HJ41" i="26" s="1"/>
  <c r="HL41" i="26" s="1"/>
  <c r="HN41" i="26" s="1"/>
  <c r="CQ39" i="26"/>
  <c r="DB39" i="26" s="1"/>
  <c r="AG39" i="26" s="1"/>
  <c r="GN39" i="26" s="1"/>
  <c r="GP39" i="26" s="1"/>
  <c r="GR39" i="26" s="1"/>
  <c r="CU35" i="26"/>
  <c r="DF35" i="26" s="1"/>
  <c r="AK35" i="26" s="1"/>
  <c r="IF35" i="26" s="1"/>
  <c r="IH35" i="26" s="1"/>
  <c r="CS33" i="26"/>
  <c r="DD33" i="26" s="1"/>
  <c r="AI33" i="26" s="1"/>
  <c r="HJ33" i="26" s="1"/>
  <c r="HL33" i="26" s="1"/>
  <c r="CU27" i="26"/>
  <c r="DF27" i="26" s="1"/>
  <c r="AK27" i="26" s="1"/>
  <c r="IF27" i="26" s="1"/>
  <c r="IH27" i="26" s="1"/>
  <c r="CQ23" i="26"/>
  <c r="DB23" i="26" s="1"/>
  <c r="AG23" i="26" s="1"/>
  <c r="GN23" i="26" s="1"/>
  <c r="GP23" i="26" s="1"/>
  <c r="FS21" i="26"/>
  <c r="CO21" i="26"/>
  <c r="CZ21" i="26" s="1"/>
  <c r="AE21" i="26" s="1"/>
  <c r="FR21" i="26" s="1"/>
  <c r="FT21" i="26" s="1"/>
  <c r="CU33" i="26"/>
  <c r="DF33" i="26" s="1"/>
  <c r="AK33" i="26" s="1"/>
  <c r="IF33" i="26" s="1"/>
  <c r="IH33" i="26" s="1"/>
  <c r="FH38" i="26"/>
  <c r="FH22" i="26"/>
  <c r="AD22" i="26"/>
  <c r="FG22" i="26" s="1"/>
  <c r="FS62" i="26"/>
  <c r="AE62" i="26"/>
  <c r="FR62" i="26" s="1"/>
  <c r="FT62" i="26" s="1"/>
  <c r="FV62" i="26" s="1"/>
  <c r="CR57" i="26"/>
  <c r="DC57" i="26" s="1"/>
  <c r="AH57" i="26" s="1"/>
  <c r="GY57" i="26" s="1"/>
  <c r="HA57" i="26" s="1"/>
  <c r="HC57" i="26" s="1"/>
  <c r="FS54" i="26"/>
  <c r="AJ51" i="26"/>
  <c r="HT51" i="26" s="1"/>
  <c r="HV51" i="26" s="1"/>
  <c r="HX51" i="26" s="1"/>
  <c r="CR49" i="26"/>
  <c r="DC49" i="26" s="1"/>
  <c r="AH49" i="26" s="1"/>
  <c r="GY49" i="26" s="1"/>
  <c r="HA49" i="26" s="1"/>
  <c r="HC49" i="26" s="1"/>
  <c r="FS46" i="26"/>
  <c r="CO46" i="26"/>
  <c r="CZ46" i="26" s="1"/>
  <c r="AE46" i="26" s="1"/>
  <c r="FS38" i="26"/>
  <c r="CO38" i="26"/>
  <c r="CZ38" i="26" s="1"/>
  <c r="AE38" i="26" s="1"/>
  <c r="FR38" i="26" s="1"/>
  <c r="FT38" i="26" s="1"/>
  <c r="FV38" i="26" s="1"/>
  <c r="FS30" i="26"/>
  <c r="CO30" i="26"/>
  <c r="CZ30" i="26" s="1"/>
  <c r="AE30" i="26" s="1"/>
  <c r="FR30" i="26" s="1"/>
  <c r="FT30" i="26" s="1"/>
  <c r="FS22" i="26"/>
  <c r="CO22" i="26"/>
  <c r="CZ22" i="26" s="1"/>
  <c r="AE22" i="26" s="1"/>
  <c r="FR22" i="26" s="1"/>
  <c r="FT22" i="26" s="1"/>
  <c r="CR17" i="26"/>
  <c r="DC17" i="26" s="1"/>
  <c r="AH17" i="26" s="1"/>
  <c r="GY17" i="26" s="1"/>
  <c r="HA17" i="26" s="1"/>
  <c r="CQ16" i="26"/>
  <c r="DB16" i="26" s="1"/>
  <c r="DF16" i="26" s="1"/>
  <c r="AK16" i="26" s="1"/>
  <c r="IF16" i="26" s="1"/>
  <c r="IH16" i="26" s="1"/>
  <c r="CV62" i="26"/>
  <c r="CV54" i="26"/>
  <c r="CV46" i="26"/>
  <c r="CV38" i="26"/>
  <c r="CV30" i="26"/>
  <c r="CV22" i="26"/>
  <c r="CN37" i="26"/>
  <c r="CY37" i="26" s="1"/>
  <c r="AD37" i="26" s="1"/>
  <c r="CR33" i="26"/>
  <c r="DC33" i="26" s="1"/>
  <c r="AH33" i="26" s="1"/>
  <c r="GY33" i="26" s="1"/>
  <c r="HA33" i="26" s="1"/>
  <c r="CQ32" i="26"/>
  <c r="DB32" i="26" s="1"/>
  <c r="AG32" i="26" s="1"/>
  <c r="GN32" i="26" s="1"/>
  <c r="GP32" i="26" s="1"/>
  <c r="CO31" i="26"/>
  <c r="CZ31" i="26" s="1"/>
  <c r="AE31" i="26" s="1"/>
  <c r="FR31" i="26" s="1"/>
  <c r="FT31" i="26" s="1"/>
  <c r="CU28" i="26"/>
  <c r="DF28" i="26" s="1"/>
  <c r="AK28" i="26" s="1"/>
  <c r="IF28" i="26" s="1"/>
  <c r="IH28" i="26" s="1"/>
  <c r="CQ15" i="26"/>
  <c r="DB15" i="26" s="1"/>
  <c r="DF15" i="26" s="1"/>
  <c r="AK15" i="26" s="1"/>
  <c r="IF15" i="26" s="1"/>
  <c r="IH15" i="26" s="1"/>
  <c r="FH62" i="26"/>
  <c r="AD62" i="26"/>
  <c r="CU60" i="26"/>
  <c r="DF60" i="26" s="1"/>
  <c r="AK60" i="26" s="1"/>
  <c r="IF60" i="26" s="1"/>
  <c r="IH60" i="26" s="1"/>
  <c r="IJ60" i="26" s="1"/>
  <c r="FH61" i="26"/>
  <c r="AD61" i="26"/>
  <c r="CU61" i="26"/>
  <c r="DF61" i="26" s="1"/>
  <c r="AK61" i="26" s="1"/>
  <c r="IF61" i="26" s="1"/>
  <c r="IH61" i="26" s="1"/>
  <c r="IJ61" i="26" s="1"/>
  <c r="CS59" i="26"/>
  <c r="AK53" i="26"/>
  <c r="IF53" i="26" s="1"/>
  <c r="IH53" i="26" s="1"/>
  <c r="IJ53" i="26" s="1"/>
  <c r="CP40" i="26"/>
  <c r="DA40" i="26" s="1"/>
  <c r="AF40" i="26" s="1"/>
  <c r="GD40" i="26" s="1"/>
  <c r="GF40" i="26" s="1"/>
  <c r="GH40" i="26" s="1"/>
  <c r="FS39" i="26"/>
  <c r="AE39" i="26"/>
  <c r="FR39" i="26" s="1"/>
  <c r="FT39" i="26" s="1"/>
  <c r="FV39" i="26" s="1"/>
  <c r="CP32" i="26"/>
  <c r="DA32" i="26" s="1"/>
  <c r="AF32" i="26" s="1"/>
  <c r="GD32" i="26" s="1"/>
  <c r="GF32" i="26" s="1"/>
  <c r="CT28" i="26"/>
  <c r="DE28" i="26" s="1"/>
  <c r="AJ28" i="26" s="1"/>
  <c r="HT28" i="26" s="1"/>
  <c r="HV28" i="26" s="1"/>
  <c r="FS23" i="26"/>
  <c r="AE23" i="26"/>
  <c r="FR23" i="26" s="1"/>
  <c r="FT23" i="26" s="1"/>
  <c r="CT20" i="26"/>
  <c r="DE20" i="26" s="1"/>
  <c r="FS15" i="26"/>
  <c r="CO15" i="26"/>
  <c r="CZ15" i="26" s="1"/>
  <c r="DA15" i="26" s="1"/>
  <c r="AF15" i="26" s="1"/>
  <c r="GD15" i="26" s="1"/>
  <c r="GF15" i="26" s="1"/>
  <c r="CV61" i="26"/>
  <c r="CV53" i="26"/>
  <c r="CV45" i="26"/>
  <c r="CV37" i="26"/>
  <c r="CV29" i="26"/>
  <c r="CV21" i="26"/>
  <c r="CP39" i="26"/>
  <c r="DA39" i="26" s="1"/>
  <c r="AF39" i="26" s="1"/>
  <c r="GD39" i="26" s="1"/>
  <c r="GF39" i="26" s="1"/>
  <c r="GH39" i="26" s="1"/>
  <c r="CN38" i="26"/>
  <c r="CY38" i="26" s="1"/>
  <c r="AD38" i="26" s="1"/>
  <c r="CT35" i="26"/>
  <c r="DE35" i="26" s="1"/>
  <c r="AJ35" i="26" s="1"/>
  <c r="HT35" i="26" s="1"/>
  <c r="HV35" i="26" s="1"/>
  <c r="CQ33" i="26"/>
  <c r="DB33" i="26" s="1"/>
  <c r="AG33" i="26" s="1"/>
  <c r="GN33" i="26" s="1"/>
  <c r="GP33" i="26" s="1"/>
  <c r="CU29" i="26"/>
  <c r="DF29" i="26" s="1"/>
  <c r="AK29" i="26" s="1"/>
  <c r="IF29" i="26" s="1"/>
  <c r="IH29" i="26" s="1"/>
  <c r="FH58" i="26"/>
  <c r="AD58" i="26"/>
  <c r="FH50" i="26"/>
  <c r="AD50" i="26"/>
  <c r="FH42" i="26"/>
  <c r="CN42" i="26"/>
  <c r="CY42" i="26" s="1"/>
  <c r="AD42" i="26" s="1"/>
  <c r="FH34" i="26"/>
  <c r="CN34" i="26"/>
  <c r="CY34" i="26" s="1"/>
  <c r="AD34" i="26" s="1"/>
  <c r="FH26" i="26"/>
  <c r="CN26" i="26"/>
  <c r="CY26" i="26" s="1"/>
  <c r="AD26" i="26" s="1"/>
  <c r="FG26" i="26" s="1"/>
  <c r="FH18" i="26"/>
  <c r="CN18" i="26"/>
  <c r="CY18" i="26" s="1"/>
  <c r="AD18" i="26" s="1"/>
  <c r="FG18" i="26" s="1"/>
  <c r="FS58" i="26"/>
  <c r="AE58" i="26"/>
  <c r="FR58" i="26" s="1"/>
  <c r="FT58" i="26" s="1"/>
  <c r="FV58" i="26" s="1"/>
  <c r="AK56" i="26"/>
  <c r="IF56" i="26" s="1"/>
  <c r="IH56" i="26" s="1"/>
  <c r="IJ56" i="26" s="1"/>
  <c r="CR53" i="26"/>
  <c r="DC53" i="26" s="1"/>
  <c r="AH53" i="26" s="1"/>
  <c r="GY53" i="26" s="1"/>
  <c r="HA53" i="26" s="1"/>
  <c r="HC53" i="26" s="1"/>
  <c r="FS50" i="26"/>
  <c r="AE50" i="26"/>
  <c r="FR50" i="26" s="1"/>
  <c r="FT50" i="26" s="1"/>
  <c r="FV50" i="26" s="1"/>
  <c r="CQ44" i="26"/>
  <c r="DB44" i="26" s="1"/>
  <c r="AG44" i="26" s="1"/>
  <c r="GN44" i="26" s="1"/>
  <c r="GP44" i="26" s="1"/>
  <c r="GR44" i="26" s="1"/>
  <c r="FS42" i="26"/>
  <c r="AE42" i="26"/>
  <c r="FR42" i="26" s="1"/>
  <c r="FT42" i="26" s="1"/>
  <c r="FV42" i="26" s="1"/>
  <c r="CU40" i="26"/>
  <c r="DF40" i="26" s="1"/>
  <c r="AK40" i="26" s="1"/>
  <c r="IF40" i="26" s="1"/>
  <c r="IH40" i="26" s="1"/>
  <c r="IJ40" i="26" s="1"/>
  <c r="CQ36" i="26"/>
  <c r="DB36" i="26" s="1"/>
  <c r="AG36" i="26" s="1"/>
  <c r="GN36" i="26" s="1"/>
  <c r="GP36" i="26" s="1"/>
  <c r="FS34" i="26"/>
  <c r="CU32" i="26"/>
  <c r="DF32" i="26" s="1"/>
  <c r="AK32" i="26" s="1"/>
  <c r="IF32" i="26" s="1"/>
  <c r="IH32" i="26" s="1"/>
  <c r="CQ28" i="26"/>
  <c r="DB28" i="26" s="1"/>
  <c r="AG28" i="26" s="1"/>
  <c r="GN28" i="26" s="1"/>
  <c r="GP28" i="26" s="1"/>
  <c r="FS26" i="26"/>
  <c r="AE26" i="26"/>
  <c r="FR26" i="26" s="1"/>
  <c r="FT26" i="26" s="1"/>
  <c r="AK24" i="26"/>
  <c r="IF24" i="26" s="1"/>
  <c r="IH24" i="26" s="1"/>
  <c r="CQ20" i="26"/>
  <c r="DB20" i="26" s="1"/>
  <c r="AG20" i="26" s="1"/>
  <c r="GN20" i="26" s="1"/>
  <c r="GP20" i="26" s="1"/>
  <c r="FS18" i="26"/>
  <c r="AE18" i="26"/>
  <c r="FR18" i="26" s="1"/>
  <c r="FT18" i="26" s="1"/>
  <c r="CV58" i="26"/>
  <c r="CV50" i="26"/>
  <c r="CV42" i="26"/>
  <c r="CV34" i="26"/>
  <c r="CV26" i="26"/>
  <c r="CV18" i="26"/>
  <c r="CR61" i="26"/>
  <c r="DC61" i="26" s="1"/>
  <c r="AH61" i="26" s="1"/>
  <c r="GY61" i="26" s="1"/>
  <c r="HA61" i="26" s="1"/>
  <c r="HC61" i="26" s="1"/>
  <c r="CO54" i="26"/>
  <c r="CZ54" i="26" s="1"/>
  <c r="AE54" i="26" s="1"/>
  <c r="FR54" i="26" s="1"/>
  <c r="FT54" i="26" s="1"/>
  <c r="FV54" i="26" s="1"/>
  <c r="CN53" i="26"/>
  <c r="CY53" i="26" s="1"/>
  <c r="AD53" i="26" s="1"/>
  <c r="CO47" i="26"/>
  <c r="CZ47" i="26" s="1"/>
  <c r="AE47" i="26" s="1"/>
  <c r="FR47" i="26" s="1"/>
  <c r="FT47" i="26" s="1"/>
  <c r="FV47" i="26" s="1"/>
  <c r="CU44" i="26"/>
  <c r="DF44" i="26" s="1"/>
  <c r="AK44" i="26" s="1"/>
  <c r="IF44" i="26" s="1"/>
  <c r="IH44" i="26" s="1"/>
  <c r="IJ44" i="26" s="1"/>
  <c r="CS43" i="26"/>
  <c r="DD43" i="26" s="1"/>
  <c r="AI43" i="26" s="1"/>
  <c r="HJ43" i="26" s="1"/>
  <c r="HL43" i="26" s="1"/>
  <c r="HN43" i="26" s="1"/>
  <c r="CP35" i="26"/>
  <c r="CO34" i="26"/>
  <c r="CZ34" i="26" s="1"/>
  <c r="AE34" i="26" s="1"/>
  <c r="FR34" i="26" s="1"/>
  <c r="FT34" i="26" s="1"/>
  <c r="CT31" i="26"/>
  <c r="DE31" i="26" s="1"/>
  <c r="AJ31" i="26" s="1"/>
  <c r="HT31" i="26" s="1"/>
  <c r="HV31" i="26" s="1"/>
  <c r="CN21" i="26"/>
  <c r="CY21" i="26" s="1"/>
  <c r="AD21" i="26" s="1"/>
  <c r="FG21" i="26" s="1"/>
  <c r="CU16" i="26"/>
  <c r="CP15" i="26"/>
  <c r="AD30" i="26"/>
  <c r="IS53" i="26" l="1"/>
  <c r="IX53" i="26" s="1"/>
  <c r="IS60" i="26"/>
  <c r="IX60" i="26" s="1"/>
  <c r="IX31" i="26"/>
  <c r="IS35" i="26"/>
  <c r="IX35" i="26" s="1"/>
  <c r="FI15" i="26"/>
  <c r="FI24" i="26"/>
  <c r="FI21" i="26"/>
  <c r="FI26" i="26"/>
  <c r="FI25" i="26"/>
  <c r="FI29" i="26"/>
  <c r="FI19" i="26"/>
  <c r="FI46" i="26"/>
  <c r="FK46" i="26" s="1"/>
  <c r="FI16" i="26"/>
  <c r="FI23" i="26"/>
  <c r="FI18" i="26"/>
  <c r="FI22" i="26"/>
  <c r="FI20" i="26"/>
  <c r="IS24" i="26"/>
  <c r="IX24" i="26" s="1"/>
  <c r="IS59" i="26"/>
  <c r="IX59" i="26" s="1"/>
  <c r="IS33" i="26"/>
  <c r="IX33" i="26" s="1"/>
  <c r="IS40" i="26"/>
  <c r="IX40" i="26" s="1"/>
  <c r="IS27" i="26"/>
  <c r="IX27" i="26" s="1"/>
  <c r="IS38" i="26"/>
  <c r="IX38" i="26" s="1"/>
  <c r="IS23" i="26"/>
  <c r="IX23" i="26" s="1"/>
  <c r="IS32" i="26"/>
  <c r="IX32" i="26" s="1"/>
  <c r="IL69" i="26"/>
  <c r="IK69" i="26" s="1"/>
  <c r="II68" i="26"/>
  <c r="IS46" i="26"/>
  <c r="IX46" i="26" s="1"/>
  <c r="IS49" i="26"/>
  <c r="IX49" i="26" s="1"/>
  <c r="IS51" i="26"/>
  <c r="IX51" i="26" s="1"/>
  <c r="IS57" i="26"/>
  <c r="IX57" i="26" s="1"/>
  <c r="DA17" i="26"/>
  <c r="DA18" i="26" s="1"/>
  <c r="IS54" i="26"/>
  <c r="IX54" i="26" s="1"/>
  <c r="IS28" i="26"/>
  <c r="IX28" i="26" s="1"/>
  <c r="IS47" i="26"/>
  <c r="IX47" i="26" s="1"/>
  <c r="IS52" i="26"/>
  <c r="IX52" i="26" s="1"/>
  <c r="IS62" i="26"/>
  <c r="IX62" i="26" s="1"/>
  <c r="IX29" i="26"/>
  <c r="IS15" i="26"/>
  <c r="IX15" i="26" s="1"/>
  <c r="IS55" i="26"/>
  <c r="IX55" i="26" s="1"/>
  <c r="IS34" i="26"/>
  <c r="IX34" i="26" s="1"/>
  <c r="IS61" i="26"/>
  <c r="IX61" i="26" s="1"/>
  <c r="IS41" i="26"/>
  <c r="IX41" i="26" s="1"/>
  <c r="DD55" i="26"/>
  <c r="DA55" i="26" s="1"/>
  <c r="AF55" i="26" s="1"/>
  <c r="GD55" i="26" s="1"/>
  <c r="GF55" i="26" s="1"/>
  <c r="GH55" i="26" s="1"/>
  <c r="IS42" i="26"/>
  <c r="IX42" i="26" s="1"/>
  <c r="IS36" i="26"/>
  <c r="IX36" i="26" s="1"/>
  <c r="IS45" i="26"/>
  <c r="IX45" i="26" s="1"/>
  <c r="IS37" i="26"/>
  <c r="IX37" i="26" s="1"/>
  <c r="IS48" i="26"/>
  <c r="IX48" i="26" s="1"/>
  <c r="IS56" i="26"/>
  <c r="IX56" i="26" s="1"/>
  <c r="IS39" i="26"/>
  <c r="IX39" i="26" s="1"/>
  <c r="IS44" i="26"/>
  <c r="IX44" i="26" s="1"/>
  <c r="IS18" i="26"/>
  <c r="IX18" i="26" s="1"/>
  <c r="IS17" i="26"/>
  <c r="IX17" i="26" s="1"/>
  <c r="IS43" i="26"/>
  <c r="IX43" i="26" s="1"/>
  <c r="IS25" i="26"/>
  <c r="IX25" i="26" s="1"/>
  <c r="IS16" i="26"/>
  <c r="IX16" i="26" s="1"/>
  <c r="IS26" i="26"/>
  <c r="IX26" i="26" s="1"/>
  <c r="IS22" i="26"/>
  <c r="IX22" i="26" s="1"/>
  <c r="IS19" i="26"/>
  <c r="IX19" i="26" s="1"/>
  <c r="IS21" i="26"/>
  <c r="IX21" i="26" s="1"/>
  <c r="IS30" i="26"/>
  <c r="IX30" i="26" s="1"/>
  <c r="IS20" i="26"/>
  <c r="IX20" i="26" s="1"/>
  <c r="IS50" i="26"/>
  <c r="IX50" i="26" s="1"/>
  <c r="IS58" i="26"/>
  <c r="IX58" i="26" s="1"/>
  <c r="CP54" i="26"/>
  <c r="AJ16" i="26"/>
  <c r="HT16" i="26" s="1"/>
  <c r="HV16" i="26" s="1"/>
  <c r="DE21" i="26"/>
  <c r="DE22" i="26" s="1"/>
  <c r="AJ22" i="26" s="1"/>
  <c r="HT22" i="26" s="1"/>
  <c r="HV22" i="26" s="1"/>
  <c r="CV24" i="26"/>
  <c r="CP50" i="26"/>
  <c r="AI50" i="26"/>
  <c r="HJ50" i="26" s="1"/>
  <c r="HL50" i="26" s="1"/>
  <c r="HN50" i="26" s="1"/>
  <c r="DD62" i="26"/>
  <c r="DA62" i="26" s="1"/>
  <c r="AF62" i="26" s="1"/>
  <c r="GD62" i="26" s="1"/>
  <c r="GF62" i="26" s="1"/>
  <c r="GH62" i="26" s="1"/>
  <c r="DA49" i="26"/>
  <c r="AF49" i="26" s="1"/>
  <c r="GD49" i="26" s="1"/>
  <c r="GF49" i="26" s="1"/>
  <c r="GH49" i="26" s="1"/>
  <c r="AI49" i="26"/>
  <c r="HJ49" i="26" s="1"/>
  <c r="HL49" i="26" s="1"/>
  <c r="HN49" i="26" s="1"/>
  <c r="DA57" i="26"/>
  <c r="AF57" i="26" s="1"/>
  <c r="GD57" i="26" s="1"/>
  <c r="GF57" i="26" s="1"/>
  <c r="GH57" i="26" s="1"/>
  <c r="AI57" i="26"/>
  <c r="HJ57" i="26" s="1"/>
  <c r="HL57" i="26" s="1"/>
  <c r="HN57" i="26" s="1"/>
  <c r="CP58" i="26"/>
  <c r="AG15" i="26"/>
  <c r="GN15" i="26" s="1"/>
  <c r="GP15" i="26" s="1"/>
  <c r="AI58" i="26"/>
  <c r="HJ58" i="26" s="1"/>
  <c r="HL58" i="26" s="1"/>
  <c r="HN58" i="26" s="1"/>
  <c r="CP57" i="26"/>
  <c r="AG17" i="26"/>
  <c r="GN17" i="26" s="1"/>
  <c r="GP17" i="26" s="1"/>
  <c r="CP49" i="26"/>
  <c r="DD51" i="26"/>
  <c r="CP51" i="26"/>
  <c r="AE45" i="26"/>
  <c r="FR45" i="26" s="1"/>
  <c r="FT45" i="26" s="1"/>
  <c r="FV45" i="26" s="1"/>
  <c r="DA31" i="26"/>
  <c r="AF31" i="26" s="1"/>
  <c r="GD31" i="26" s="1"/>
  <c r="GF31" i="26" s="1"/>
  <c r="DA34" i="26"/>
  <c r="DA35" i="26" s="1"/>
  <c r="FG56" i="26"/>
  <c r="FG33" i="26"/>
  <c r="FG27" i="26"/>
  <c r="AL27" i="26"/>
  <c r="FG39" i="26"/>
  <c r="AL39" i="26"/>
  <c r="FG34" i="26"/>
  <c r="FG57" i="26"/>
  <c r="FR46" i="26"/>
  <c r="FT46" i="26" s="1"/>
  <c r="FV46" i="26" s="1"/>
  <c r="AL46" i="26"/>
  <c r="FG51" i="26"/>
  <c r="FG43" i="26"/>
  <c r="AL43" i="26"/>
  <c r="FG44" i="26"/>
  <c r="FG31" i="26"/>
  <c r="FG42" i="26"/>
  <c r="AL42" i="26"/>
  <c r="FG49" i="26"/>
  <c r="FG17" i="26"/>
  <c r="FG28" i="26"/>
  <c r="AL28" i="26"/>
  <c r="FG52" i="26"/>
  <c r="FG38" i="26"/>
  <c r="FR29" i="26"/>
  <c r="FT29" i="26" s="1"/>
  <c r="AL29" i="26"/>
  <c r="FG55" i="26"/>
  <c r="DE57" i="26"/>
  <c r="AJ57" i="26" s="1"/>
  <c r="CT58" i="26"/>
  <c r="AF33" i="26"/>
  <c r="FG60" i="26"/>
  <c r="DD47" i="26"/>
  <c r="CP47" i="26"/>
  <c r="FG54" i="26"/>
  <c r="FG61" i="26"/>
  <c r="AG16" i="26"/>
  <c r="GN16" i="26" s="1"/>
  <c r="GP16" i="26" s="1"/>
  <c r="FG35" i="26"/>
  <c r="CP53" i="26"/>
  <c r="DD53" i="26"/>
  <c r="CP52" i="26"/>
  <c r="DD52" i="26"/>
  <c r="FG45" i="26"/>
  <c r="AJ20" i="26"/>
  <c r="HT20" i="26" s="1"/>
  <c r="HV20" i="26" s="1"/>
  <c r="AE44" i="26"/>
  <c r="FR44" i="26" s="1"/>
  <c r="FT44" i="26" s="1"/>
  <c r="FV44" i="26" s="1"/>
  <c r="CP48" i="26"/>
  <c r="DD48" i="26"/>
  <c r="CP61" i="26"/>
  <c r="DD61" i="26"/>
  <c r="AE16" i="26"/>
  <c r="FR16" i="26" s="1"/>
  <c r="FT16" i="26" s="1"/>
  <c r="AE15" i="26"/>
  <c r="FR15" i="26" s="1"/>
  <c r="FT15" i="26" s="1"/>
  <c r="CP60" i="26"/>
  <c r="DD60" i="26"/>
  <c r="FG37" i="26"/>
  <c r="CP56" i="26"/>
  <c r="DD56" i="26"/>
  <c r="FG41" i="26"/>
  <c r="AL41" i="26"/>
  <c r="AG19" i="26"/>
  <c r="GN19" i="26" s="1"/>
  <c r="GP19" i="26" s="1"/>
  <c r="FG59" i="26"/>
  <c r="FG36" i="26"/>
  <c r="FG50" i="26"/>
  <c r="FG30" i="26"/>
  <c r="AL30" i="26"/>
  <c r="DA54" i="26"/>
  <c r="AF54" i="26" s="1"/>
  <c r="AI54" i="26"/>
  <c r="HJ54" i="26" s="1"/>
  <c r="HL54" i="26" s="1"/>
  <c r="HN54" i="26" s="1"/>
  <c r="FG48" i="26"/>
  <c r="AG18" i="26"/>
  <c r="GN18" i="26" s="1"/>
  <c r="GP18" i="26" s="1"/>
  <c r="FG58" i="26"/>
  <c r="FG53" i="26"/>
  <c r="FG32" i="26"/>
  <c r="AL32" i="26"/>
  <c r="FG47" i="26"/>
  <c r="DD59" i="26"/>
  <c r="CP59" i="26"/>
  <c r="FG62" i="26"/>
  <c r="FG40" i="26"/>
  <c r="AL40" i="26"/>
  <c r="IR46" i="26" l="1"/>
  <c r="FI32" i="26"/>
  <c r="IR32" i="26"/>
  <c r="FI53" i="26"/>
  <c r="FK53" i="26" s="1"/>
  <c r="FI35" i="26"/>
  <c r="FI28" i="26"/>
  <c r="IR28" i="26"/>
  <c r="FI43" i="26"/>
  <c r="FK43" i="26" s="1"/>
  <c r="IR43" i="26"/>
  <c r="FI52" i="26"/>
  <c r="FK52" i="26" s="1"/>
  <c r="FI40" i="26"/>
  <c r="FK40" i="26" s="1"/>
  <c r="IR40" i="26"/>
  <c r="FI17" i="26"/>
  <c r="FI51" i="26"/>
  <c r="FK51" i="26" s="1"/>
  <c r="FI27" i="26"/>
  <c r="IR27" i="26"/>
  <c r="FI60" i="26"/>
  <c r="FK60" i="26" s="1"/>
  <c r="FI30" i="26"/>
  <c r="IR30" i="26"/>
  <c r="FI62" i="26"/>
  <c r="FK62" i="26" s="1"/>
  <c r="FI59" i="26"/>
  <c r="FK59" i="26" s="1"/>
  <c r="FI61" i="26"/>
  <c r="FK61" i="26" s="1"/>
  <c r="FI55" i="26"/>
  <c r="FK55" i="26" s="1"/>
  <c r="FI49" i="26"/>
  <c r="FK49" i="26" s="1"/>
  <c r="IR49" i="26"/>
  <c r="FI33" i="26"/>
  <c r="IR29" i="26"/>
  <c r="FI44" i="26"/>
  <c r="FK44" i="26" s="1"/>
  <c r="IR44" i="26"/>
  <c r="FI39" i="26"/>
  <c r="FK39" i="26" s="1"/>
  <c r="IR39" i="26"/>
  <c r="FI37" i="26"/>
  <c r="FI58" i="26"/>
  <c r="FK58" i="26" s="1"/>
  <c r="FI36" i="26"/>
  <c r="FI48" i="26"/>
  <c r="FK48" i="26" s="1"/>
  <c r="FI45" i="26"/>
  <c r="FK45" i="26" s="1"/>
  <c r="IR45" i="26"/>
  <c r="FI54" i="26"/>
  <c r="FK54" i="26" s="1"/>
  <c r="FI56" i="26"/>
  <c r="FK56" i="26" s="1"/>
  <c r="FI42" i="26"/>
  <c r="FK42" i="26" s="1"/>
  <c r="IR42" i="26"/>
  <c r="FI57" i="26"/>
  <c r="FK57" i="26" s="1"/>
  <c r="IR16" i="26"/>
  <c r="IR15" i="26"/>
  <c r="FI50" i="26"/>
  <c r="FK50" i="26" s="1"/>
  <c r="IR50" i="26"/>
  <c r="FI47" i="26"/>
  <c r="FK47" i="26" s="1"/>
  <c r="FI41" i="26"/>
  <c r="FK41" i="26" s="1"/>
  <c r="IR41" i="26"/>
  <c r="FI38" i="26"/>
  <c r="FK38" i="26" s="1"/>
  <c r="FI31" i="26"/>
  <c r="IR31" i="26"/>
  <c r="FI34" i="26"/>
  <c r="AF34" i="26"/>
  <c r="AL34" i="26" s="1"/>
  <c r="DG34" i="26" s="1"/>
  <c r="AL50" i="26"/>
  <c r="DG50" i="26" s="1"/>
  <c r="AL49" i="26"/>
  <c r="DG49" i="26" s="1"/>
  <c r="DA19" i="26"/>
  <c r="AF18" i="26"/>
  <c r="GD18" i="26" s="1"/>
  <c r="AF17" i="26"/>
  <c r="GD17" i="26" s="1"/>
  <c r="GF17" i="26" s="1"/>
  <c r="AI55" i="26"/>
  <c r="HJ55" i="26" s="1"/>
  <c r="HL55" i="26" s="1"/>
  <c r="HN55" i="26" s="1"/>
  <c r="IL70" i="26"/>
  <c r="IK70" i="26" s="1"/>
  <c r="II69" i="26"/>
  <c r="AJ21" i="26"/>
  <c r="HT21" i="26" s="1"/>
  <c r="HV21" i="26" s="1"/>
  <c r="AI62" i="26"/>
  <c r="HJ62" i="26" s="1"/>
  <c r="HL62" i="26" s="1"/>
  <c r="HN62" i="26" s="1"/>
  <c r="DA51" i="26"/>
  <c r="AF51" i="26" s="1"/>
  <c r="AI51" i="26"/>
  <c r="HJ51" i="26" s="1"/>
  <c r="HL51" i="26" s="1"/>
  <c r="HN51" i="26" s="1"/>
  <c r="AL57" i="26"/>
  <c r="DG57" i="26" s="1"/>
  <c r="HT57" i="26"/>
  <c r="HV57" i="26" s="1"/>
  <c r="HX57" i="26" s="1"/>
  <c r="AL54" i="26"/>
  <c r="GD54" i="26"/>
  <c r="GF54" i="26" s="1"/>
  <c r="GH54" i="26" s="1"/>
  <c r="AL33" i="26"/>
  <c r="GD33" i="26"/>
  <c r="GF33" i="26" s="1"/>
  <c r="AL45" i="26"/>
  <c r="DG45" i="26" s="1"/>
  <c r="AL31" i="26"/>
  <c r="DG31" i="26" s="1"/>
  <c r="DA36" i="26"/>
  <c r="AF35" i="26"/>
  <c r="AL16" i="26"/>
  <c r="DG16" i="26" s="1"/>
  <c r="DA53" i="26"/>
  <c r="AF53" i="26" s="1"/>
  <c r="GD53" i="26" s="1"/>
  <c r="GF53" i="26" s="1"/>
  <c r="GH53" i="26" s="1"/>
  <c r="AI53" i="26"/>
  <c r="HJ53" i="26" s="1"/>
  <c r="HL53" i="26" s="1"/>
  <c r="HN53" i="26" s="1"/>
  <c r="DG39" i="26"/>
  <c r="DA60" i="26"/>
  <c r="AF60" i="26" s="1"/>
  <c r="GD60" i="26" s="1"/>
  <c r="GF60" i="26" s="1"/>
  <c r="GH60" i="26" s="1"/>
  <c r="AI60" i="26"/>
  <c r="HJ60" i="26" s="1"/>
  <c r="HL60" i="26" s="1"/>
  <c r="HN60" i="26" s="1"/>
  <c r="DG27" i="26"/>
  <c r="DA47" i="26"/>
  <c r="AF47" i="26" s="1"/>
  <c r="GD47" i="26" s="1"/>
  <c r="GF47" i="26" s="1"/>
  <c r="GH47" i="26" s="1"/>
  <c r="AI47" i="26"/>
  <c r="HJ47" i="26" s="1"/>
  <c r="HL47" i="26" s="1"/>
  <c r="HN47" i="26" s="1"/>
  <c r="DG29" i="26"/>
  <c r="AL15" i="26"/>
  <c r="DA48" i="26"/>
  <c r="AF48" i="26" s="1"/>
  <c r="AI48" i="26"/>
  <c r="HJ48" i="26" s="1"/>
  <c r="HL48" i="26" s="1"/>
  <c r="HN48" i="26" s="1"/>
  <c r="DG46" i="26"/>
  <c r="DG41" i="26"/>
  <c r="AL44" i="26"/>
  <c r="DG30" i="26"/>
  <c r="DG28" i="26"/>
  <c r="DG40" i="26"/>
  <c r="DG32" i="26"/>
  <c r="DA59" i="26"/>
  <c r="AF59" i="26" s="1"/>
  <c r="GD59" i="26" s="1"/>
  <c r="GF59" i="26" s="1"/>
  <c r="GH59" i="26" s="1"/>
  <c r="AI59" i="26"/>
  <c r="HJ59" i="26" s="1"/>
  <c r="HL59" i="26" s="1"/>
  <c r="HN59" i="26" s="1"/>
  <c r="DA56" i="26"/>
  <c r="AF56" i="26" s="1"/>
  <c r="GD56" i="26" s="1"/>
  <c r="GF56" i="26" s="1"/>
  <c r="GH56" i="26" s="1"/>
  <c r="AI56" i="26"/>
  <c r="HJ56" i="26" s="1"/>
  <c r="HL56" i="26" s="1"/>
  <c r="HN56" i="26" s="1"/>
  <c r="DA61" i="26"/>
  <c r="AF61" i="26" s="1"/>
  <c r="GD61" i="26" s="1"/>
  <c r="GF61" i="26" s="1"/>
  <c r="GH61" i="26" s="1"/>
  <c r="AI61" i="26"/>
  <c r="HJ61" i="26" s="1"/>
  <c r="HL61" i="26" s="1"/>
  <c r="HN61" i="26" s="1"/>
  <c r="DA52" i="26"/>
  <c r="AF52" i="26" s="1"/>
  <c r="GD52" i="26" s="1"/>
  <c r="GF52" i="26" s="1"/>
  <c r="GH52" i="26" s="1"/>
  <c r="AI52" i="26"/>
  <c r="HJ52" i="26" s="1"/>
  <c r="HL52" i="26" s="1"/>
  <c r="HN52" i="26" s="1"/>
  <c r="DG43" i="26"/>
  <c r="CT59" i="26"/>
  <c r="DE58" i="26"/>
  <c r="AJ58" i="26" s="1"/>
  <c r="DG42" i="26"/>
  <c r="IR56" i="26" l="1"/>
  <c r="IR17" i="26"/>
  <c r="GF18" i="26"/>
  <c r="IR18" i="26"/>
  <c r="IR61" i="26"/>
  <c r="IR55" i="26"/>
  <c r="IR54" i="26"/>
  <c r="IR33" i="26"/>
  <c r="IR52" i="26"/>
  <c r="IR53" i="26"/>
  <c r="IR57" i="26"/>
  <c r="IR62" i="26"/>
  <c r="IR47" i="26"/>
  <c r="AL62" i="26"/>
  <c r="DG62" i="26" s="1"/>
  <c r="GD34" i="26"/>
  <c r="AL17" i="26"/>
  <c r="AL55" i="26"/>
  <c r="AL18" i="26"/>
  <c r="DG18" i="26" s="1"/>
  <c r="IL71" i="26"/>
  <c r="IK71" i="26" s="1"/>
  <c r="II70" i="26"/>
  <c r="DA20" i="26"/>
  <c r="AF19" i="26"/>
  <c r="DG54" i="26"/>
  <c r="AL58" i="26"/>
  <c r="DG58" i="26" s="1"/>
  <c r="HT58" i="26"/>
  <c r="GD51" i="26"/>
  <c r="AL51" i="26"/>
  <c r="DG33" i="26"/>
  <c r="AL48" i="26"/>
  <c r="GD48" i="26"/>
  <c r="GD35" i="26"/>
  <c r="AL35" i="26"/>
  <c r="DA37" i="26"/>
  <c r="AF36" i="26"/>
  <c r="AL53" i="26"/>
  <c r="DG15" i="26"/>
  <c r="AL61" i="26"/>
  <c r="AL56" i="26"/>
  <c r="AL47" i="26"/>
  <c r="DG44" i="26"/>
  <c r="AL52" i="26"/>
  <c r="CT60" i="26"/>
  <c r="DE60" i="26" s="1"/>
  <c r="AJ60" i="26" s="1"/>
  <c r="DE59" i="26"/>
  <c r="AJ59" i="26" s="1"/>
  <c r="BF82" i="26"/>
  <c r="GF48" i="26" l="1"/>
  <c r="GH48" i="26" s="1"/>
  <c r="IR48" i="26"/>
  <c r="GF51" i="26"/>
  <c r="GH51" i="26" s="1"/>
  <c r="IR51" i="26"/>
  <c r="HV58" i="26"/>
  <c r="HX58" i="26" s="1"/>
  <c r="IR58" i="26"/>
  <c r="GF35" i="26"/>
  <c r="IR35" i="26"/>
  <c r="GF34" i="26"/>
  <c r="IR34" i="26"/>
  <c r="DG48" i="26"/>
  <c r="DG17" i="26"/>
  <c r="DG55" i="26"/>
  <c r="DA21" i="26"/>
  <c r="AF20" i="26"/>
  <c r="IL72" i="26"/>
  <c r="IK72" i="26" s="1"/>
  <c r="II71" i="26"/>
  <c r="AL19" i="26"/>
  <c r="GD19" i="26"/>
  <c r="AL59" i="26"/>
  <c r="HT59" i="26"/>
  <c r="AL60" i="26"/>
  <c r="HT60" i="26"/>
  <c r="DG51" i="26"/>
  <c r="DG35" i="26"/>
  <c r="GD36" i="26"/>
  <c r="AL36" i="26"/>
  <c r="DA38" i="26"/>
  <c r="AF38" i="26" s="1"/>
  <c r="AF37" i="26"/>
  <c r="DG52" i="26"/>
  <c r="DG47" i="26"/>
  <c r="DG56" i="26"/>
  <c r="DG61" i="26"/>
  <c r="DG53" i="26"/>
  <c r="HV59" i="26" l="1"/>
  <c r="HX59" i="26" s="1"/>
  <c r="IR59" i="26"/>
  <c r="GF19" i="26"/>
  <c r="IR19" i="26"/>
  <c r="GF36" i="26"/>
  <c r="IR36" i="26"/>
  <c r="HV60" i="26"/>
  <c r="HX60" i="26" s="1"/>
  <c r="IR60" i="26"/>
  <c r="DG60" i="26"/>
  <c r="IL73" i="26"/>
  <c r="IK73" i="26" s="1"/>
  <c r="II72" i="26"/>
  <c r="AL20" i="26"/>
  <c r="GD20" i="26"/>
  <c r="DG19" i="26"/>
  <c r="DA22" i="26"/>
  <c r="AF21" i="26"/>
  <c r="DG59" i="26"/>
  <c r="GD38" i="26"/>
  <c r="AL38" i="26"/>
  <c r="DG38" i="26" s="1"/>
  <c r="GD37" i="26"/>
  <c r="AL37" i="26"/>
  <c r="DG36" i="26"/>
  <c r="GF20" i="26" l="1"/>
  <c r="IR20" i="26"/>
  <c r="GF37" i="26"/>
  <c r="IR37" i="26"/>
  <c r="GF38" i="26"/>
  <c r="GH38" i="26" s="1"/>
  <c r="IR38" i="26"/>
  <c r="IL74" i="26"/>
  <c r="IK74" i="26" s="1"/>
  <c r="II73" i="26"/>
  <c r="AL21" i="26"/>
  <c r="GD21" i="26"/>
  <c r="DA23" i="26"/>
  <c r="AF22" i="26"/>
  <c r="DG20" i="26"/>
  <c r="DG37" i="26"/>
  <c r="GF21" i="26" l="1"/>
  <c r="IR21" i="26"/>
  <c r="DA24" i="26"/>
  <c r="AF23" i="26"/>
  <c r="DG21" i="26"/>
  <c r="GD22" i="26"/>
  <c r="AL22" i="26"/>
  <c r="IL75" i="26"/>
  <c r="IK75" i="26" s="1"/>
  <c r="II74" i="26"/>
  <c r="GF22" i="26" l="1"/>
  <c r="IR22" i="26"/>
  <c r="IL76" i="26"/>
  <c r="IK76" i="26" s="1"/>
  <c r="II75" i="26"/>
  <c r="DG22" i="26"/>
  <c r="GD23" i="26"/>
  <c r="AL23" i="26"/>
  <c r="DA25" i="26"/>
  <c r="AF24" i="26"/>
  <c r="GF23" i="26" l="1"/>
  <c r="IR23" i="26"/>
  <c r="DA26" i="26"/>
  <c r="AF26" i="26" s="1"/>
  <c r="AF25" i="26"/>
  <c r="AL24" i="26"/>
  <c r="GD24" i="26"/>
  <c r="DG23" i="26"/>
  <c r="IL77" i="26"/>
  <c r="IK77" i="26" s="1"/>
  <c r="II76" i="26"/>
  <c r="HM110" i="26"/>
  <c r="HM111" i="26"/>
  <c r="HM112" i="26"/>
  <c r="HM113" i="26"/>
  <c r="HM114" i="26"/>
  <c r="HM115" i="26"/>
  <c r="HM116" i="26"/>
  <c r="HM117" i="26"/>
  <c r="HM118" i="26"/>
  <c r="HM119" i="26"/>
  <c r="HM120" i="26"/>
  <c r="HM121" i="26"/>
  <c r="HM122" i="26"/>
  <c r="HM123" i="26"/>
  <c r="HM64" i="26"/>
  <c r="HM65" i="26"/>
  <c r="HM66" i="26"/>
  <c r="HM67" i="26"/>
  <c r="HM68" i="26"/>
  <c r="HM69" i="26"/>
  <c r="HM70" i="26"/>
  <c r="HM71" i="26"/>
  <c r="HM72" i="26"/>
  <c r="HM73" i="26"/>
  <c r="HM74" i="26"/>
  <c r="HM75" i="26"/>
  <c r="HM76" i="26"/>
  <c r="HM77" i="26"/>
  <c r="HM78" i="26"/>
  <c r="HM79" i="26"/>
  <c r="HM80" i="26"/>
  <c r="HM81" i="26"/>
  <c r="HM82" i="26"/>
  <c r="HM83" i="26"/>
  <c r="HM84" i="26"/>
  <c r="HM85" i="26"/>
  <c r="HM86" i="26"/>
  <c r="HM87" i="26"/>
  <c r="HM88" i="26"/>
  <c r="HM89" i="26"/>
  <c r="HM90" i="26"/>
  <c r="HM91" i="26"/>
  <c r="HM92" i="26"/>
  <c r="HM93" i="26"/>
  <c r="HM94" i="26"/>
  <c r="HM95" i="26"/>
  <c r="HM96" i="26"/>
  <c r="HM97" i="26"/>
  <c r="HM98" i="26"/>
  <c r="HM99" i="26"/>
  <c r="HM100" i="26"/>
  <c r="HM101" i="26"/>
  <c r="HM102" i="26"/>
  <c r="HM103" i="26"/>
  <c r="HM104" i="26"/>
  <c r="HM105" i="26"/>
  <c r="HM106" i="26"/>
  <c r="HM107" i="26"/>
  <c r="HM108" i="26"/>
  <c r="HM109" i="26"/>
  <c r="HM63" i="26"/>
  <c r="GF24" i="26" l="1"/>
  <c r="IR24" i="26"/>
  <c r="IL78" i="26"/>
  <c r="IK78" i="26" s="1"/>
  <c r="II77" i="26"/>
  <c r="DG24" i="26"/>
  <c r="AL25" i="26"/>
  <c r="GD25" i="26"/>
  <c r="GD26" i="26"/>
  <c r="AL26" i="26"/>
  <c r="GQ64" i="26"/>
  <c r="GQ65" i="26"/>
  <c r="GQ66" i="26"/>
  <c r="GQ67" i="26"/>
  <c r="GQ68" i="26"/>
  <c r="GQ69" i="26"/>
  <c r="GQ70" i="26"/>
  <c r="GQ71" i="26"/>
  <c r="GQ72" i="26"/>
  <c r="GQ73" i="26"/>
  <c r="GQ74" i="26"/>
  <c r="GQ75" i="26"/>
  <c r="GQ76" i="26"/>
  <c r="GQ77" i="26"/>
  <c r="GQ78" i="26"/>
  <c r="GQ79" i="26"/>
  <c r="GQ80" i="26"/>
  <c r="GQ81" i="26"/>
  <c r="GQ82" i="26"/>
  <c r="GQ83" i="26"/>
  <c r="GQ84" i="26"/>
  <c r="GQ85" i="26"/>
  <c r="GQ86" i="26"/>
  <c r="GQ87" i="26"/>
  <c r="GQ88" i="26"/>
  <c r="GQ89" i="26"/>
  <c r="GQ90" i="26"/>
  <c r="GQ91" i="26"/>
  <c r="GQ92" i="26"/>
  <c r="GQ93" i="26"/>
  <c r="GQ94" i="26"/>
  <c r="GQ95" i="26"/>
  <c r="GQ96" i="26"/>
  <c r="GQ97" i="26"/>
  <c r="GQ98" i="26"/>
  <c r="GQ99" i="26"/>
  <c r="GQ100" i="26"/>
  <c r="GQ101" i="26"/>
  <c r="GQ102" i="26"/>
  <c r="GQ103" i="26"/>
  <c r="GQ104" i="26"/>
  <c r="GQ105" i="26"/>
  <c r="GQ106" i="26"/>
  <c r="GQ107" i="26"/>
  <c r="GQ108" i="26"/>
  <c r="GQ109" i="26"/>
  <c r="GQ110" i="26"/>
  <c r="GQ111" i="26"/>
  <c r="GQ112" i="26"/>
  <c r="GQ113" i="26"/>
  <c r="GQ114" i="26"/>
  <c r="GQ115" i="26"/>
  <c r="GQ116" i="26"/>
  <c r="GQ117" i="26"/>
  <c r="GQ118" i="26"/>
  <c r="GQ119" i="26"/>
  <c r="GQ120" i="26"/>
  <c r="GQ121" i="26"/>
  <c r="GQ122" i="26"/>
  <c r="GQ123" i="26"/>
  <c r="GQ63" i="26"/>
  <c r="FL63" i="26"/>
  <c r="FJ63" i="26" s="1"/>
  <c r="GI110" i="26"/>
  <c r="GG110" i="26" s="1"/>
  <c r="GI111" i="26"/>
  <c r="GG111" i="26" s="1"/>
  <c r="GI112" i="26"/>
  <c r="GG112" i="26" s="1"/>
  <c r="GI113" i="26"/>
  <c r="GG113" i="26" s="1"/>
  <c r="GI114" i="26"/>
  <c r="GG114" i="26" s="1"/>
  <c r="GI115" i="26"/>
  <c r="GG115" i="26" s="1"/>
  <c r="GI116" i="26"/>
  <c r="GG116" i="26" s="1"/>
  <c r="GI117" i="26"/>
  <c r="GG117" i="26" s="1"/>
  <c r="GI118" i="26"/>
  <c r="GG118" i="26" s="1"/>
  <c r="GI119" i="26"/>
  <c r="GG119" i="26" s="1"/>
  <c r="GI120" i="26"/>
  <c r="GG120" i="26" s="1"/>
  <c r="GI121" i="26"/>
  <c r="GG121" i="26" s="1"/>
  <c r="GI122" i="26"/>
  <c r="GG122" i="26" s="1"/>
  <c r="GI123" i="26"/>
  <c r="GG123" i="26" s="1"/>
  <c r="GI64" i="26"/>
  <c r="GG64" i="26" s="1"/>
  <c r="GI65" i="26"/>
  <c r="GG65" i="26" s="1"/>
  <c r="GI66" i="26"/>
  <c r="GG66" i="26" s="1"/>
  <c r="GI67" i="26"/>
  <c r="GG67" i="26" s="1"/>
  <c r="GI68" i="26"/>
  <c r="GG68" i="26" s="1"/>
  <c r="GI69" i="26"/>
  <c r="GG69" i="26" s="1"/>
  <c r="GI70" i="26"/>
  <c r="GG70" i="26" s="1"/>
  <c r="GI71" i="26"/>
  <c r="GG71" i="26" s="1"/>
  <c r="GI72" i="26"/>
  <c r="GG72" i="26" s="1"/>
  <c r="GI73" i="26"/>
  <c r="GG73" i="26" s="1"/>
  <c r="GI74" i="26"/>
  <c r="GG74" i="26" s="1"/>
  <c r="GI75" i="26"/>
  <c r="GG75" i="26" s="1"/>
  <c r="GI76" i="26"/>
  <c r="GG76" i="26" s="1"/>
  <c r="GI77" i="26"/>
  <c r="GG77" i="26" s="1"/>
  <c r="GI78" i="26"/>
  <c r="GG78" i="26" s="1"/>
  <c r="GI79" i="26"/>
  <c r="GG79" i="26" s="1"/>
  <c r="GI80" i="26"/>
  <c r="GG80" i="26" s="1"/>
  <c r="GI81" i="26"/>
  <c r="GG81" i="26" s="1"/>
  <c r="GI82" i="26"/>
  <c r="GG82" i="26" s="1"/>
  <c r="GI83" i="26"/>
  <c r="GG83" i="26" s="1"/>
  <c r="GI84" i="26"/>
  <c r="GG84" i="26" s="1"/>
  <c r="GI85" i="26"/>
  <c r="GG85" i="26" s="1"/>
  <c r="GI86" i="26"/>
  <c r="GG86" i="26" s="1"/>
  <c r="GI87" i="26"/>
  <c r="GG87" i="26" s="1"/>
  <c r="GI88" i="26"/>
  <c r="GG88" i="26" s="1"/>
  <c r="GI89" i="26"/>
  <c r="GG89" i="26" s="1"/>
  <c r="GI90" i="26"/>
  <c r="GG90" i="26" s="1"/>
  <c r="GI91" i="26"/>
  <c r="GG91" i="26" s="1"/>
  <c r="GI92" i="26"/>
  <c r="GG92" i="26" s="1"/>
  <c r="GI93" i="26"/>
  <c r="GG93" i="26" s="1"/>
  <c r="GI94" i="26"/>
  <c r="GG94" i="26" s="1"/>
  <c r="GI95" i="26"/>
  <c r="GG95" i="26" s="1"/>
  <c r="GI96" i="26"/>
  <c r="GG96" i="26" s="1"/>
  <c r="GI97" i="26"/>
  <c r="GG97" i="26" s="1"/>
  <c r="GI98" i="26"/>
  <c r="GG98" i="26" s="1"/>
  <c r="GI99" i="26"/>
  <c r="GG99" i="26" s="1"/>
  <c r="GI100" i="26"/>
  <c r="GG100" i="26" s="1"/>
  <c r="GI101" i="26"/>
  <c r="GG101" i="26" s="1"/>
  <c r="GI102" i="26"/>
  <c r="GG102" i="26" s="1"/>
  <c r="GI103" i="26"/>
  <c r="GG103" i="26" s="1"/>
  <c r="GI104" i="26"/>
  <c r="GG104" i="26" s="1"/>
  <c r="GI105" i="26"/>
  <c r="GG105" i="26" s="1"/>
  <c r="GI106" i="26"/>
  <c r="GG106" i="26" s="1"/>
  <c r="GI107" i="26"/>
  <c r="GG107" i="26" s="1"/>
  <c r="GI108" i="26"/>
  <c r="GG108" i="26" s="1"/>
  <c r="GI109" i="26"/>
  <c r="GG109" i="26" s="1"/>
  <c r="GI63" i="26"/>
  <c r="GG63" i="26" s="1"/>
  <c r="HK112" i="26"/>
  <c r="AI112" i="26" s="1"/>
  <c r="DD112" i="26" s="1"/>
  <c r="HU112" i="26"/>
  <c r="AJ112" i="26" s="1"/>
  <c r="DE112" i="26" s="1"/>
  <c r="HK113" i="26"/>
  <c r="AI113" i="26" s="1"/>
  <c r="DD113" i="26" s="1"/>
  <c r="HU113" i="26"/>
  <c r="AJ113" i="26" s="1"/>
  <c r="DE113" i="26" s="1"/>
  <c r="HK114" i="26"/>
  <c r="AI114" i="26" s="1"/>
  <c r="DD114" i="26" s="1"/>
  <c r="HU114" i="26"/>
  <c r="AJ114" i="26" s="1"/>
  <c r="DE114" i="26" s="1"/>
  <c r="HK115" i="26"/>
  <c r="AI115" i="26" s="1"/>
  <c r="DD115" i="26" s="1"/>
  <c r="HU115" i="26"/>
  <c r="AJ115" i="26" s="1"/>
  <c r="DE115" i="26" s="1"/>
  <c r="HK116" i="26"/>
  <c r="AI116" i="26" s="1"/>
  <c r="DD116" i="26" s="1"/>
  <c r="HU116" i="26"/>
  <c r="AJ116" i="26" s="1"/>
  <c r="DE116" i="26" s="1"/>
  <c r="HK117" i="26"/>
  <c r="AI117" i="26" s="1"/>
  <c r="DD117" i="26" s="1"/>
  <c r="HU117" i="26"/>
  <c r="AJ117" i="26" s="1"/>
  <c r="DE117" i="26" s="1"/>
  <c r="HK118" i="26"/>
  <c r="AI118" i="26" s="1"/>
  <c r="DD118" i="26" s="1"/>
  <c r="HU118" i="26"/>
  <c r="AJ118" i="26" s="1"/>
  <c r="DE118" i="26" s="1"/>
  <c r="HK119" i="26"/>
  <c r="AI119" i="26" s="1"/>
  <c r="DD119" i="26" s="1"/>
  <c r="HU119" i="26"/>
  <c r="AJ119" i="26" s="1"/>
  <c r="DE119" i="26" s="1"/>
  <c r="HK120" i="26"/>
  <c r="AI120" i="26" s="1"/>
  <c r="DD120" i="26" s="1"/>
  <c r="HU120" i="26"/>
  <c r="AJ120" i="26" s="1"/>
  <c r="DE120" i="26" s="1"/>
  <c r="HK121" i="26"/>
  <c r="AI121" i="26" s="1"/>
  <c r="DD121" i="26" s="1"/>
  <c r="HU121" i="26"/>
  <c r="AJ121" i="26" s="1"/>
  <c r="DE121" i="26" s="1"/>
  <c r="HK122" i="26"/>
  <c r="AI122" i="26" s="1"/>
  <c r="DD122" i="26" s="1"/>
  <c r="HU122" i="26"/>
  <c r="AJ122" i="26" s="1"/>
  <c r="DE122" i="26" s="1"/>
  <c r="HK123" i="26"/>
  <c r="AI123" i="26" s="1"/>
  <c r="DD123" i="26" s="1"/>
  <c r="HU123" i="26"/>
  <c r="AJ123" i="26" s="1"/>
  <c r="DE123" i="26" s="1"/>
  <c r="FL64" i="26"/>
  <c r="FJ64" i="26" s="1"/>
  <c r="FL65" i="26"/>
  <c r="FJ65" i="26" s="1"/>
  <c r="FL66" i="26"/>
  <c r="FJ66" i="26" s="1"/>
  <c r="FL67" i="26"/>
  <c r="FJ67" i="26" s="1"/>
  <c r="FL68" i="26"/>
  <c r="FJ68" i="26" s="1"/>
  <c r="FL69" i="26"/>
  <c r="FJ69" i="26" s="1"/>
  <c r="FL70" i="26"/>
  <c r="FJ70" i="26" s="1"/>
  <c r="FL71" i="26"/>
  <c r="FJ71" i="26" s="1"/>
  <c r="FL72" i="26"/>
  <c r="FJ72" i="26" s="1"/>
  <c r="FL73" i="26"/>
  <c r="FJ73" i="26" s="1"/>
  <c r="FL74" i="26"/>
  <c r="FJ74" i="26" s="1"/>
  <c r="FL75" i="26"/>
  <c r="FJ75" i="26" s="1"/>
  <c r="FL76" i="26"/>
  <c r="FJ76" i="26" s="1"/>
  <c r="FL77" i="26"/>
  <c r="FJ77" i="26" s="1"/>
  <c r="FL78" i="26"/>
  <c r="FJ78" i="26" s="1"/>
  <c r="FL79" i="26"/>
  <c r="FJ79" i="26" s="1"/>
  <c r="FL80" i="26"/>
  <c r="FJ80" i="26" s="1"/>
  <c r="FL81" i="26"/>
  <c r="FJ81" i="26" s="1"/>
  <c r="FL82" i="26"/>
  <c r="FJ82" i="26" s="1"/>
  <c r="FL83" i="26"/>
  <c r="FJ83" i="26" s="1"/>
  <c r="FL84" i="26"/>
  <c r="FJ84" i="26" s="1"/>
  <c r="FL85" i="26"/>
  <c r="FJ85" i="26" s="1"/>
  <c r="FL86" i="26"/>
  <c r="FJ86" i="26" s="1"/>
  <c r="FL87" i="26"/>
  <c r="FJ87" i="26" s="1"/>
  <c r="FL88" i="26"/>
  <c r="FJ88" i="26" s="1"/>
  <c r="FL89" i="26"/>
  <c r="FJ89" i="26" s="1"/>
  <c r="FL90" i="26"/>
  <c r="FJ90" i="26" s="1"/>
  <c r="FL91" i="26"/>
  <c r="FJ91" i="26" s="1"/>
  <c r="FL92" i="26"/>
  <c r="FJ92" i="26" s="1"/>
  <c r="FL93" i="26"/>
  <c r="FJ93" i="26" s="1"/>
  <c r="FL94" i="26"/>
  <c r="FJ94" i="26" s="1"/>
  <c r="FL95" i="26"/>
  <c r="FJ95" i="26" s="1"/>
  <c r="FL96" i="26"/>
  <c r="FJ96" i="26" s="1"/>
  <c r="FL97" i="26"/>
  <c r="FJ97" i="26" s="1"/>
  <c r="FL98" i="26"/>
  <c r="FJ98" i="26" s="1"/>
  <c r="FL99" i="26"/>
  <c r="FJ99" i="26" s="1"/>
  <c r="FL100" i="26"/>
  <c r="FJ100" i="26" s="1"/>
  <c r="FL101" i="26"/>
  <c r="FJ101" i="26" s="1"/>
  <c r="FL102" i="26"/>
  <c r="FJ102" i="26" s="1"/>
  <c r="FL103" i="26"/>
  <c r="FJ103" i="26" s="1"/>
  <c r="FL104" i="26"/>
  <c r="FJ104" i="26" s="1"/>
  <c r="FL105" i="26"/>
  <c r="FJ105" i="26" s="1"/>
  <c r="FL106" i="26"/>
  <c r="FJ106" i="26" s="1"/>
  <c r="FL107" i="26"/>
  <c r="FJ107" i="26" s="1"/>
  <c r="FL108" i="26"/>
  <c r="FJ108" i="26" s="1"/>
  <c r="FL109" i="26"/>
  <c r="FJ109" i="26" s="1"/>
  <c r="FL110" i="26"/>
  <c r="FJ110" i="26" s="1"/>
  <c r="FL111" i="26"/>
  <c r="FJ111" i="26" s="1"/>
  <c r="FL112" i="26"/>
  <c r="FJ112" i="26" s="1"/>
  <c r="FL113" i="26"/>
  <c r="FJ113" i="26" s="1"/>
  <c r="FL114" i="26"/>
  <c r="FJ114" i="26" s="1"/>
  <c r="FL115" i="26"/>
  <c r="FJ115" i="26" s="1"/>
  <c r="FL116" i="26"/>
  <c r="FJ116" i="26" s="1"/>
  <c r="FL117" i="26"/>
  <c r="FJ117" i="26" s="1"/>
  <c r="FL118" i="26"/>
  <c r="FJ118" i="26" s="1"/>
  <c r="FL119" i="26"/>
  <c r="FJ119" i="26" s="1"/>
  <c r="FL120" i="26"/>
  <c r="FJ120" i="26" s="1"/>
  <c r="FL121" i="26"/>
  <c r="FJ121" i="26" s="1"/>
  <c r="FL122" i="26"/>
  <c r="FJ122" i="26" s="1"/>
  <c r="FL123" i="26"/>
  <c r="FJ123" i="26" s="1"/>
  <c r="FF64" i="26"/>
  <c r="FF65" i="26"/>
  <c r="FF66" i="26"/>
  <c r="FF67" i="26"/>
  <c r="FF68" i="26"/>
  <c r="FF69" i="26"/>
  <c r="FF70" i="26"/>
  <c r="FF71" i="26"/>
  <c r="FF72" i="26"/>
  <c r="FF73" i="26"/>
  <c r="FF74" i="26"/>
  <c r="FF75" i="26"/>
  <c r="FF76" i="26"/>
  <c r="FF77" i="26"/>
  <c r="FF78" i="26"/>
  <c r="FF79" i="26"/>
  <c r="FF80" i="26"/>
  <c r="FF81" i="26"/>
  <c r="FF82" i="26"/>
  <c r="FF83" i="26"/>
  <c r="FF84" i="26"/>
  <c r="FF85" i="26"/>
  <c r="FF86" i="26"/>
  <c r="FF87" i="26"/>
  <c r="FF88" i="26"/>
  <c r="FF89" i="26"/>
  <c r="FF90" i="26"/>
  <c r="FF91" i="26"/>
  <c r="FF92" i="26"/>
  <c r="FF93" i="26"/>
  <c r="FF94" i="26"/>
  <c r="FF95" i="26"/>
  <c r="FF96" i="26"/>
  <c r="FF97" i="26"/>
  <c r="FF98" i="26"/>
  <c r="FF99" i="26"/>
  <c r="FF100" i="26"/>
  <c r="FF101" i="26"/>
  <c r="FF102" i="26"/>
  <c r="FF103" i="26"/>
  <c r="FF104" i="26"/>
  <c r="FF105" i="26"/>
  <c r="FF106" i="26"/>
  <c r="FF107" i="26"/>
  <c r="FF108" i="26"/>
  <c r="FF109" i="26"/>
  <c r="FF63" i="26"/>
  <c r="K15" i="26"/>
  <c r="G15" i="26" s="1"/>
  <c r="K16" i="26"/>
  <c r="G16" i="26" s="1"/>
  <c r="K17" i="26"/>
  <c r="G17" i="26" s="1"/>
  <c r="K18" i="26"/>
  <c r="G18" i="26" s="1"/>
  <c r="K19" i="26"/>
  <c r="G19" i="26" s="1"/>
  <c r="K20" i="26"/>
  <c r="G20" i="26" s="1"/>
  <c r="K21" i="26"/>
  <c r="G21" i="26" s="1"/>
  <c r="K22" i="26"/>
  <c r="G22" i="26" s="1"/>
  <c r="K23" i="26"/>
  <c r="G23" i="26" s="1"/>
  <c r="K24" i="26"/>
  <c r="G24" i="26" s="1"/>
  <c r="K25" i="26"/>
  <c r="G25" i="26" s="1"/>
  <c r="K26" i="26"/>
  <c r="G26" i="26" s="1"/>
  <c r="K27" i="26"/>
  <c r="G27" i="26" s="1"/>
  <c r="K28" i="26"/>
  <c r="G28" i="26" s="1"/>
  <c r="K29" i="26"/>
  <c r="G29" i="26" s="1"/>
  <c r="K30" i="26"/>
  <c r="G30" i="26" s="1"/>
  <c r="K31" i="26"/>
  <c r="G31" i="26" s="1"/>
  <c r="K32" i="26"/>
  <c r="G32" i="26" s="1"/>
  <c r="K33" i="26"/>
  <c r="G33" i="26" s="1"/>
  <c r="K34" i="26"/>
  <c r="G34" i="26" s="1"/>
  <c r="K35" i="26"/>
  <c r="G35" i="26" s="1"/>
  <c r="K36" i="26"/>
  <c r="G36" i="26" s="1"/>
  <c r="K37" i="26"/>
  <c r="G37" i="26" s="1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101" i="26"/>
  <c r="K102" i="26"/>
  <c r="K103" i="26"/>
  <c r="K104" i="26"/>
  <c r="K105" i="26"/>
  <c r="K106" i="26"/>
  <c r="K107" i="26"/>
  <c r="K108" i="26"/>
  <c r="K111" i="26"/>
  <c r="K112" i="26"/>
  <c r="K113" i="26"/>
  <c r="K114" i="26"/>
  <c r="K115" i="26"/>
  <c r="K116" i="26"/>
  <c r="K117" i="26"/>
  <c r="K118" i="26"/>
  <c r="K119" i="26"/>
  <c r="K120" i="26"/>
  <c r="K121" i="26"/>
  <c r="K122" i="26"/>
  <c r="K123" i="26"/>
  <c r="G123" i="26" s="1"/>
  <c r="Z47" i="26"/>
  <c r="BI105" i="26"/>
  <c r="BI106" i="26"/>
  <c r="BI107" i="26"/>
  <c r="BI108" i="26"/>
  <c r="AI108" i="26" s="1"/>
  <c r="HJ108" i="26" s="1"/>
  <c r="BI109" i="26"/>
  <c r="AI109" i="26" s="1"/>
  <c r="HJ109" i="26" s="1"/>
  <c r="BI104" i="26"/>
  <c r="BI81" i="26"/>
  <c r="BI82" i="26"/>
  <c r="BI83" i="26"/>
  <c r="BI84" i="26"/>
  <c r="BI85" i="26"/>
  <c r="BI86" i="26"/>
  <c r="BI87" i="26"/>
  <c r="BI88" i="26"/>
  <c r="BI89" i="26"/>
  <c r="BI90" i="26"/>
  <c r="BI91" i="26"/>
  <c r="BI92" i="26"/>
  <c r="BI93" i="26"/>
  <c r="BI94" i="26"/>
  <c r="BI95" i="26"/>
  <c r="BI96" i="26"/>
  <c r="BI97" i="26"/>
  <c r="BI98" i="26"/>
  <c r="BI99" i="26"/>
  <c r="BI100" i="26"/>
  <c r="BI101" i="26" s="1"/>
  <c r="BI80" i="26"/>
  <c r="AW63" i="26"/>
  <c r="AD109" i="26"/>
  <c r="FG109" i="26" s="1"/>
  <c r="AG109" i="26"/>
  <c r="GN109" i="26" s="1"/>
  <c r="AH109" i="26"/>
  <c r="GY109" i="26" s="1"/>
  <c r="AK109" i="26"/>
  <c r="IF109" i="26" s="1"/>
  <c r="HT109" i="26"/>
  <c r="AH108" i="26"/>
  <c r="GY108" i="26" s="1"/>
  <c r="HT108" i="26"/>
  <c r="AK108" i="26"/>
  <c r="IF108" i="26" s="1"/>
  <c r="AF108" i="26"/>
  <c r="GD108" i="26" s="1"/>
  <c r="FH120" i="26" l="1"/>
  <c r="AD120" i="26" s="1"/>
  <c r="CY120" i="26" s="1"/>
  <c r="HU110" i="26"/>
  <c r="AJ110" i="26" s="1"/>
  <c r="HV110" i="26"/>
  <c r="HX110" i="26" s="1"/>
  <c r="HU111" i="26"/>
  <c r="AJ111" i="26" s="1"/>
  <c r="DE111" i="26" s="1"/>
  <c r="HV111" i="26"/>
  <c r="HX111" i="26" s="1"/>
  <c r="HK111" i="26"/>
  <c r="AI111" i="26" s="1"/>
  <c r="DD111" i="26" s="1"/>
  <c r="HL111" i="26"/>
  <c r="HN111" i="26" s="1"/>
  <c r="HK110" i="26"/>
  <c r="AI110" i="26" s="1"/>
  <c r="DD110" i="26" s="1"/>
  <c r="HL110" i="26"/>
  <c r="HN110" i="26" s="1"/>
  <c r="GP110" i="26"/>
  <c r="GR110" i="26" s="1"/>
  <c r="HA111" i="26"/>
  <c r="HC111" i="26" s="1"/>
  <c r="GF111" i="26"/>
  <c r="GH111" i="26" s="1"/>
  <c r="GF110" i="26"/>
  <c r="GH110" i="26" s="1"/>
  <c r="GP111" i="26"/>
  <c r="GR111" i="26" s="1"/>
  <c r="FT111" i="26"/>
  <c r="FV111" i="26" s="1"/>
  <c r="FT110" i="26"/>
  <c r="FV110" i="26" s="1"/>
  <c r="HA110" i="26"/>
  <c r="HC110" i="26" s="1"/>
  <c r="FI111" i="26"/>
  <c r="FK111" i="26" s="1"/>
  <c r="FI110" i="26"/>
  <c r="FK110" i="26" s="1"/>
  <c r="IH111" i="26"/>
  <c r="IJ111" i="26" s="1"/>
  <c r="IH110" i="26"/>
  <c r="IJ110" i="26" s="1"/>
  <c r="GF26" i="26"/>
  <c r="IR26" i="26"/>
  <c r="GF25" i="26"/>
  <c r="IR25" i="26"/>
  <c r="C35" i="26"/>
  <c r="IT35" i="26" s="1"/>
  <c r="IY35" i="26"/>
  <c r="C19" i="26"/>
  <c r="IT19" i="26" s="1"/>
  <c r="IY19" i="26"/>
  <c r="DG26" i="26"/>
  <c r="C26" i="26"/>
  <c r="IT26" i="26" s="1"/>
  <c r="IY26" i="26"/>
  <c r="C25" i="26"/>
  <c r="IT25" i="26" s="1"/>
  <c r="IY25" i="26"/>
  <c r="C24" i="26"/>
  <c r="IT24" i="26" s="1"/>
  <c r="IY24" i="26"/>
  <c r="DG25" i="26"/>
  <c r="C31" i="26"/>
  <c r="IT31" i="26" s="1"/>
  <c r="IY31" i="26"/>
  <c r="C23" i="26"/>
  <c r="IT23" i="26" s="1"/>
  <c r="IY23" i="26"/>
  <c r="C15" i="26"/>
  <c r="IT15" i="26" s="1"/>
  <c r="IY15" i="26"/>
  <c r="C30" i="26"/>
  <c r="IT30" i="26" s="1"/>
  <c r="IY30" i="26"/>
  <c r="C22" i="26"/>
  <c r="IT22" i="26" s="1"/>
  <c r="IY22" i="26"/>
  <c r="C27" i="26"/>
  <c r="IT27" i="26" s="1"/>
  <c r="IY27" i="26"/>
  <c r="C34" i="26"/>
  <c r="IT34" i="26" s="1"/>
  <c r="IY34" i="26"/>
  <c r="C18" i="26"/>
  <c r="IT18" i="26" s="1"/>
  <c r="IY18" i="26"/>
  <c r="C33" i="26"/>
  <c r="IT33" i="26" s="1"/>
  <c r="IY33" i="26"/>
  <c r="C17" i="26"/>
  <c r="IT17" i="26" s="1"/>
  <c r="IY17" i="26"/>
  <c r="C32" i="26"/>
  <c r="IT32" i="26" s="1"/>
  <c r="IY32" i="26"/>
  <c r="C16" i="26"/>
  <c r="IT16" i="26" s="1"/>
  <c r="IY16" i="26"/>
  <c r="BI102" i="26"/>
  <c r="C37" i="26"/>
  <c r="IT37" i="26" s="1"/>
  <c r="IY37" i="26"/>
  <c r="C29" i="26"/>
  <c r="IT29" i="26" s="1"/>
  <c r="IY29" i="26"/>
  <c r="C21" i="26"/>
  <c r="IT21" i="26" s="1"/>
  <c r="IY21" i="26"/>
  <c r="C36" i="26"/>
  <c r="IT36" i="26" s="1"/>
  <c r="IY36" i="26"/>
  <c r="C28" i="26"/>
  <c r="IT28" i="26" s="1"/>
  <c r="IY28" i="26"/>
  <c r="C20" i="26"/>
  <c r="IT20" i="26" s="1"/>
  <c r="IY20" i="26"/>
  <c r="IL79" i="26"/>
  <c r="IK79" i="26" s="1"/>
  <c r="II78" i="26"/>
  <c r="GO122" i="26"/>
  <c r="AG122" i="26" s="1"/>
  <c r="DB122" i="26" s="1"/>
  <c r="FS116" i="26"/>
  <c r="AE116" i="26" s="1"/>
  <c r="CZ116" i="26" s="1"/>
  <c r="FS115" i="26"/>
  <c r="AE115" i="26" s="1"/>
  <c r="CZ115" i="26" s="1"/>
  <c r="GO123" i="26"/>
  <c r="AG123" i="26" s="1"/>
  <c r="DB123" i="26" s="1"/>
  <c r="GO121" i="26"/>
  <c r="AG121" i="26" s="1"/>
  <c r="DB121" i="26" s="1"/>
  <c r="FS123" i="26"/>
  <c r="AE123" i="26" s="1"/>
  <c r="CZ123" i="26" s="1"/>
  <c r="FS117" i="26"/>
  <c r="AE117" i="26" s="1"/>
  <c r="CZ117" i="26" s="1"/>
  <c r="GZ117" i="26"/>
  <c r="AH117" i="26" s="1"/>
  <c r="DC117" i="26" s="1"/>
  <c r="GZ116" i="26"/>
  <c r="AH116" i="26" s="1"/>
  <c r="DC116" i="26" s="1"/>
  <c r="GZ111" i="26"/>
  <c r="AH111" i="26" s="1"/>
  <c r="DC111" i="26" s="1"/>
  <c r="GZ110" i="26"/>
  <c r="IY123" i="26"/>
  <c r="GZ119" i="26"/>
  <c r="AH119" i="26" s="1"/>
  <c r="DC119" i="26" s="1"/>
  <c r="GZ115" i="26"/>
  <c r="AH115" i="26" s="1"/>
  <c r="DC115" i="26" s="1"/>
  <c r="GO115" i="26"/>
  <c r="AG115" i="26" s="1"/>
  <c r="DB115" i="26" s="1"/>
  <c r="GO113" i="26"/>
  <c r="AG113" i="26" s="1"/>
  <c r="DB113" i="26" s="1"/>
  <c r="FS118" i="26"/>
  <c r="AE118" i="26" s="1"/>
  <c r="CZ118" i="26" s="1"/>
  <c r="GZ123" i="26"/>
  <c r="AH123" i="26" s="1"/>
  <c r="DC123" i="26" s="1"/>
  <c r="GZ118" i="26"/>
  <c r="AH118" i="26" s="1"/>
  <c r="DC118" i="26" s="1"/>
  <c r="GO116" i="26"/>
  <c r="AG116" i="26" s="1"/>
  <c r="DB116" i="26" s="1"/>
  <c r="GO114" i="26"/>
  <c r="AG114" i="26" s="1"/>
  <c r="DB114" i="26" s="1"/>
  <c r="FS110" i="26"/>
  <c r="GE121" i="26"/>
  <c r="AF121" i="26" s="1"/>
  <c r="DA121" i="26" s="1"/>
  <c r="GE119" i="26"/>
  <c r="AF119" i="26" s="1"/>
  <c r="DA119" i="26" s="1"/>
  <c r="GE116" i="26"/>
  <c r="AF116" i="26" s="1"/>
  <c r="DA116" i="26" s="1"/>
  <c r="GE113" i="26"/>
  <c r="AF113" i="26" s="1"/>
  <c r="DA113" i="26" s="1"/>
  <c r="GE120" i="26"/>
  <c r="AF120" i="26" s="1"/>
  <c r="DA120" i="26" s="1"/>
  <c r="GE118" i="26"/>
  <c r="AF118" i="26" s="1"/>
  <c r="DA118" i="26" s="1"/>
  <c r="GE112" i="26"/>
  <c r="AF112" i="26" s="1"/>
  <c r="DA112" i="26" s="1"/>
  <c r="GZ114" i="26"/>
  <c r="AH114" i="26" s="1"/>
  <c r="DC114" i="26" s="1"/>
  <c r="GZ112" i="26"/>
  <c r="AH112" i="26" s="1"/>
  <c r="DC112" i="26" s="1"/>
  <c r="GO118" i="26"/>
  <c r="AG118" i="26" s="1"/>
  <c r="DB118" i="26" s="1"/>
  <c r="GO111" i="26"/>
  <c r="AG111" i="26" s="1"/>
  <c r="DB111" i="26" s="1"/>
  <c r="GE123" i="26"/>
  <c r="GE117" i="26"/>
  <c r="AF117" i="26" s="1"/>
  <c r="DA117" i="26" s="1"/>
  <c r="GE111" i="26"/>
  <c r="AF111" i="26" s="1"/>
  <c r="DA111" i="26" s="1"/>
  <c r="FS122" i="26"/>
  <c r="AE122" i="26" s="1"/>
  <c r="CZ122" i="26" s="1"/>
  <c r="FS112" i="26"/>
  <c r="AE112" i="26" s="1"/>
  <c r="CZ112" i="26" s="1"/>
  <c r="GZ121" i="26"/>
  <c r="AH121" i="26" s="1"/>
  <c r="DC121" i="26" s="1"/>
  <c r="GZ120" i="26"/>
  <c r="AH120" i="26" s="1"/>
  <c r="DC120" i="26" s="1"/>
  <c r="GZ113" i="26"/>
  <c r="AH113" i="26" s="1"/>
  <c r="DC113" i="26" s="1"/>
  <c r="GO119" i="26"/>
  <c r="AG119" i="26" s="1"/>
  <c r="DB119" i="26" s="1"/>
  <c r="GO112" i="26"/>
  <c r="AG112" i="26" s="1"/>
  <c r="DB112" i="26" s="1"/>
  <c r="GO110" i="26"/>
  <c r="GE115" i="26"/>
  <c r="AF115" i="26" s="1"/>
  <c r="DA115" i="26" s="1"/>
  <c r="FS120" i="26"/>
  <c r="AE120" i="26" s="1"/>
  <c r="CZ120" i="26" s="1"/>
  <c r="FS113" i="26"/>
  <c r="AE113" i="26" s="1"/>
  <c r="CZ113" i="26" s="1"/>
  <c r="GZ122" i="26"/>
  <c r="AH122" i="26" s="1"/>
  <c r="DC122" i="26" s="1"/>
  <c r="GO120" i="26"/>
  <c r="AG120" i="26" s="1"/>
  <c r="DB120" i="26" s="1"/>
  <c r="GO117" i="26"/>
  <c r="AG117" i="26" s="1"/>
  <c r="DB117" i="26" s="1"/>
  <c r="GE122" i="26"/>
  <c r="AF122" i="26" s="1"/>
  <c r="DA122" i="26" s="1"/>
  <c r="GE114" i="26"/>
  <c r="AF114" i="26" s="1"/>
  <c r="DA114" i="26" s="1"/>
  <c r="GE110" i="26"/>
  <c r="FS121" i="26"/>
  <c r="AE121" i="26" s="1"/>
  <c r="CZ121" i="26" s="1"/>
  <c r="FS114" i="26"/>
  <c r="AE114" i="26" s="1"/>
  <c r="CZ114" i="26" s="1"/>
  <c r="FH114" i="26"/>
  <c r="AD114" i="26" s="1"/>
  <c r="FH121" i="26"/>
  <c r="AD121" i="26" s="1"/>
  <c r="FH113" i="26"/>
  <c r="AD113" i="26" s="1"/>
  <c r="FS111" i="26"/>
  <c r="AE111" i="26" s="1"/>
  <c r="CZ111" i="26" s="1"/>
  <c r="FS119" i="26"/>
  <c r="AE119" i="26" s="1"/>
  <c r="CZ119" i="26" s="1"/>
  <c r="FH119" i="26"/>
  <c r="AD119" i="26" s="1"/>
  <c r="CY119" i="26" s="1"/>
  <c r="FH112" i="26"/>
  <c r="AD112" i="26" s="1"/>
  <c r="CY112" i="26" s="1"/>
  <c r="FH118" i="26"/>
  <c r="AD118" i="26" s="1"/>
  <c r="CY118" i="26" s="1"/>
  <c r="FH110" i="26"/>
  <c r="FH111" i="26"/>
  <c r="AD111" i="26" s="1"/>
  <c r="FH117" i="26"/>
  <c r="AD117" i="26" s="1"/>
  <c r="CY117" i="26" s="1"/>
  <c r="FH116" i="26"/>
  <c r="AD116" i="26" s="1"/>
  <c r="CY116" i="26" s="1"/>
  <c r="AD123" i="26"/>
  <c r="CY123" i="26" s="1"/>
  <c r="FH115" i="26"/>
  <c r="AD115" i="26" s="1"/>
  <c r="CY115" i="26" s="1"/>
  <c r="FH122" i="26"/>
  <c r="AD122" i="26" s="1"/>
  <c r="CY122" i="26" s="1"/>
  <c r="BD63" i="26"/>
  <c r="BL63" i="26" s="1"/>
  <c r="BM63" i="26" s="1"/>
  <c r="AE110" i="26" l="1"/>
  <c r="CZ110" i="26" s="1"/>
  <c r="AF110" i="26"/>
  <c r="DA110" i="26" s="1"/>
  <c r="AG110" i="26"/>
  <c r="DB110" i="26" s="1"/>
  <c r="AH110" i="26"/>
  <c r="DC110" i="26" s="1"/>
  <c r="DE110" i="26"/>
  <c r="AD110" i="26"/>
  <c r="IL80" i="26"/>
  <c r="IK80" i="26" s="1"/>
  <c r="II79" i="26"/>
  <c r="AF123" i="26"/>
  <c r="DA123" i="26" s="1"/>
  <c r="CY113" i="26"/>
  <c r="CY121" i="26"/>
  <c r="CY114" i="26"/>
  <c r="CY111" i="26"/>
  <c r="BD95" i="26"/>
  <c r="CY110" i="26" l="1"/>
  <c r="IL81" i="26"/>
  <c r="IK81" i="26" s="1"/>
  <c r="II80" i="26"/>
  <c r="AW81" i="26"/>
  <c r="AE109" i="26"/>
  <c r="FR109" i="26" s="1"/>
  <c r="AW82" i="26"/>
  <c r="BD82" i="26" s="1"/>
  <c r="AW83" i="26"/>
  <c r="BD83" i="26" s="1"/>
  <c r="AW84" i="26"/>
  <c r="BD84" i="26" s="1"/>
  <c r="AW85" i="26"/>
  <c r="BD85" i="26" s="1"/>
  <c r="AW86" i="26"/>
  <c r="BD86" i="26" s="1"/>
  <c r="AW87" i="26"/>
  <c r="BD87" i="26" s="1"/>
  <c r="AW88" i="26"/>
  <c r="BD88" i="26" s="1"/>
  <c r="AW89" i="26"/>
  <c r="BD89" i="26" s="1"/>
  <c r="AW90" i="26"/>
  <c r="BD90" i="26" s="1"/>
  <c r="AW91" i="26"/>
  <c r="BD91" i="26" s="1"/>
  <c r="AW92" i="26"/>
  <c r="BD92" i="26" s="1"/>
  <c r="AW93" i="26"/>
  <c r="BD93" i="26" s="1"/>
  <c r="BD94" i="26"/>
  <c r="FS63" i="26"/>
  <c r="CP63" i="26"/>
  <c r="GO63" i="26"/>
  <c r="GZ63" i="26"/>
  <c r="HK63" i="26"/>
  <c r="HU63" i="26"/>
  <c r="IG63" i="26"/>
  <c r="FH64" i="26"/>
  <c r="FS64" i="26"/>
  <c r="GO64" i="26"/>
  <c r="GZ64" i="26"/>
  <c r="HK64" i="26"/>
  <c r="HU64" i="26"/>
  <c r="IG64" i="26"/>
  <c r="CP65" i="26"/>
  <c r="FH66" i="26"/>
  <c r="GE66" i="26"/>
  <c r="FH67" i="26"/>
  <c r="GE67" i="26"/>
  <c r="GZ67" i="26"/>
  <c r="HK67" i="26"/>
  <c r="HU67" i="26"/>
  <c r="IG67" i="26"/>
  <c r="FH68" i="26"/>
  <c r="GE68" i="26"/>
  <c r="FH69" i="26"/>
  <c r="GE69" i="26"/>
  <c r="GZ69" i="26"/>
  <c r="HK69" i="26"/>
  <c r="HU69" i="26"/>
  <c r="IG69" i="26"/>
  <c r="FH70" i="26"/>
  <c r="FS70" i="26"/>
  <c r="GE70" i="26"/>
  <c r="GO70" i="26"/>
  <c r="GZ70" i="26"/>
  <c r="HK70" i="26"/>
  <c r="HU70" i="26"/>
  <c r="IG70" i="26"/>
  <c r="FH71" i="26"/>
  <c r="FS71" i="26"/>
  <c r="GE71" i="26"/>
  <c r="GO71" i="26"/>
  <c r="GZ71" i="26"/>
  <c r="HK71" i="26"/>
  <c r="HU71" i="26"/>
  <c r="IG71" i="26"/>
  <c r="FH72" i="26"/>
  <c r="FS72" i="26"/>
  <c r="GE72" i="26"/>
  <c r="GO72" i="26"/>
  <c r="GZ72" i="26"/>
  <c r="HK72" i="26"/>
  <c r="HU72" i="26"/>
  <c r="IG72" i="26"/>
  <c r="FH73" i="26"/>
  <c r="CP73" i="26"/>
  <c r="FH74" i="26"/>
  <c r="FH75" i="26"/>
  <c r="FS75" i="26"/>
  <c r="GE75" i="26"/>
  <c r="GO75" i="26"/>
  <c r="GZ75" i="26"/>
  <c r="HK75" i="26"/>
  <c r="HU75" i="26"/>
  <c r="IG75" i="26"/>
  <c r="FH76" i="26"/>
  <c r="FS76" i="26"/>
  <c r="GE76" i="26"/>
  <c r="GO76" i="26"/>
  <c r="GZ76" i="26"/>
  <c r="HK76" i="26"/>
  <c r="HU76" i="26"/>
  <c r="IG76" i="26"/>
  <c r="FH77" i="26"/>
  <c r="FS77" i="26"/>
  <c r="GE77" i="26"/>
  <c r="GO77" i="26"/>
  <c r="GZ77" i="26"/>
  <c r="HK77" i="26"/>
  <c r="HU77" i="26"/>
  <c r="IG77" i="26"/>
  <c r="FH78" i="26"/>
  <c r="GE78" i="26"/>
  <c r="GZ78" i="26"/>
  <c r="HK78" i="26"/>
  <c r="HU78" i="26"/>
  <c r="IG78" i="26"/>
  <c r="FH79" i="26"/>
  <c r="FS79" i="26"/>
  <c r="GE79" i="26"/>
  <c r="GZ79" i="26"/>
  <c r="HK79" i="26"/>
  <c r="HU79" i="26"/>
  <c r="IG79" i="26"/>
  <c r="FH80" i="26"/>
  <c r="GE80" i="26"/>
  <c r="GZ80" i="26"/>
  <c r="HU80" i="26"/>
  <c r="FH81" i="26"/>
  <c r="GE81" i="26"/>
  <c r="HK81" i="26"/>
  <c r="HU81" i="26"/>
  <c r="FH82" i="26"/>
  <c r="FS82" i="26"/>
  <c r="GE82" i="26"/>
  <c r="GZ82" i="26"/>
  <c r="HK82" i="26"/>
  <c r="HU82" i="26"/>
  <c r="FH83" i="26"/>
  <c r="FS83" i="26"/>
  <c r="GE83" i="26"/>
  <c r="GZ83" i="26"/>
  <c r="HK83" i="26"/>
  <c r="HU83" i="26"/>
  <c r="FH84" i="26"/>
  <c r="FS84" i="26"/>
  <c r="GE84" i="26"/>
  <c r="GZ84" i="26"/>
  <c r="HK84" i="26"/>
  <c r="HU84" i="26"/>
  <c r="FH85" i="26"/>
  <c r="FS85" i="26"/>
  <c r="GE85" i="26"/>
  <c r="GZ85" i="26"/>
  <c r="HK85" i="26"/>
  <c r="HU85" i="26"/>
  <c r="FH86" i="26"/>
  <c r="FS86" i="26"/>
  <c r="GE86" i="26"/>
  <c r="GZ86" i="26"/>
  <c r="HK86" i="26"/>
  <c r="HU86" i="26"/>
  <c r="FH87" i="26"/>
  <c r="FS87" i="26"/>
  <c r="GE87" i="26"/>
  <c r="GZ87" i="26"/>
  <c r="HK87" i="26"/>
  <c r="HU87" i="26"/>
  <c r="FH88" i="26"/>
  <c r="FS88" i="26"/>
  <c r="GE88" i="26"/>
  <c r="GZ88" i="26"/>
  <c r="HK88" i="26"/>
  <c r="HU88" i="26"/>
  <c r="FH89" i="26"/>
  <c r="FS89" i="26"/>
  <c r="GE89" i="26"/>
  <c r="GO89" i="26"/>
  <c r="GZ89" i="26"/>
  <c r="HK89" i="26"/>
  <c r="HU89" i="26"/>
  <c r="FH90" i="26"/>
  <c r="FS90" i="26"/>
  <c r="GE90" i="26"/>
  <c r="GO90" i="26"/>
  <c r="GZ90" i="26"/>
  <c r="HK90" i="26"/>
  <c r="HU90" i="26"/>
  <c r="FH91" i="26"/>
  <c r="FS91" i="26"/>
  <c r="GE91" i="26"/>
  <c r="GO91" i="26"/>
  <c r="GZ91" i="26"/>
  <c r="HK91" i="26"/>
  <c r="HU91" i="26"/>
  <c r="FH92" i="26"/>
  <c r="FS92" i="26"/>
  <c r="GE92" i="26"/>
  <c r="GO92" i="26"/>
  <c r="GZ92" i="26"/>
  <c r="HK92" i="26"/>
  <c r="HU92" i="26"/>
  <c r="FH93" i="26"/>
  <c r="FS93" i="26"/>
  <c r="GE93" i="26"/>
  <c r="GO93" i="26"/>
  <c r="GZ93" i="26"/>
  <c r="HK93" i="26"/>
  <c r="HU93" i="26"/>
  <c r="FH94" i="26"/>
  <c r="FS94" i="26"/>
  <c r="GE94" i="26"/>
  <c r="GO94" i="26"/>
  <c r="GZ94" i="26"/>
  <c r="HK94" i="26"/>
  <c r="HU94" i="26"/>
  <c r="FH95" i="26"/>
  <c r="FS95" i="26"/>
  <c r="GE95" i="26"/>
  <c r="GO95" i="26"/>
  <c r="HK95" i="26"/>
  <c r="HU95" i="26"/>
  <c r="FS96" i="26"/>
  <c r="GE96" i="26"/>
  <c r="FH97" i="26"/>
  <c r="FS97" i="26"/>
  <c r="GE97" i="26"/>
  <c r="FH98" i="26"/>
  <c r="FS98" i="26"/>
  <c r="GE98" i="26"/>
  <c r="FH99" i="26"/>
  <c r="FS99" i="26"/>
  <c r="GE99" i="26"/>
  <c r="FH100" i="26"/>
  <c r="FS100" i="26"/>
  <c r="GE100" i="26"/>
  <c r="FH101" i="26"/>
  <c r="FS101" i="26"/>
  <c r="GE101" i="26"/>
  <c r="FH102" i="26"/>
  <c r="FS102" i="26"/>
  <c r="GE102" i="26"/>
  <c r="FH103" i="26"/>
  <c r="FS103" i="26"/>
  <c r="GE103" i="26"/>
  <c r="GO103" i="26"/>
  <c r="HK103" i="26"/>
  <c r="HU103" i="26"/>
  <c r="FH104" i="26"/>
  <c r="FS104" i="26"/>
  <c r="GE104" i="26"/>
  <c r="GO104" i="26"/>
  <c r="GZ104" i="26"/>
  <c r="HK104" i="26"/>
  <c r="HU104" i="26"/>
  <c r="FH105" i="26"/>
  <c r="FS105" i="26"/>
  <c r="GE105" i="26"/>
  <c r="GO105" i="26"/>
  <c r="GZ105" i="26"/>
  <c r="HK105" i="26"/>
  <c r="HU105" i="26"/>
  <c r="FH106" i="26"/>
  <c r="FS106" i="26"/>
  <c r="GE106" i="26"/>
  <c r="GO106" i="26"/>
  <c r="GZ106" i="26"/>
  <c r="HK106" i="26"/>
  <c r="HU106" i="26"/>
  <c r="HK107" i="26"/>
  <c r="HU107" i="26"/>
  <c r="GZ108" i="26"/>
  <c r="BL108" i="26"/>
  <c r="AG108" i="26"/>
  <c r="GN108" i="26" s="1"/>
  <c r="AE108" i="26"/>
  <c r="FR108" i="26" s="1"/>
  <c r="AD108" i="26"/>
  <c r="FG108" i="26" s="1"/>
  <c r="IR108" i="26" l="1"/>
  <c r="GZ101" i="26"/>
  <c r="CR101" i="26"/>
  <c r="DC101" i="26" s="1"/>
  <c r="GZ97" i="26"/>
  <c r="CR97" i="26"/>
  <c r="DC97" i="26" s="1"/>
  <c r="GZ98" i="26"/>
  <c r="CR98" i="26"/>
  <c r="DC98" i="26" s="1"/>
  <c r="GZ95" i="26"/>
  <c r="CR95" i="26"/>
  <c r="DC95" i="26" s="1"/>
  <c r="GZ102" i="26"/>
  <c r="CR102" i="26"/>
  <c r="DC102" i="26" s="1"/>
  <c r="GZ99" i="26"/>
  <c r="CR99" i="26"/>
  <c r="DC99" i="26" s="1"/>
  <c r="GZ100" i="26"/>
  <c r="CR100" i="26"/>
  <c r="DC100" i="26" s="1"/>
  <c r="GZ96" i="26"/>
  <c r="CR96" i="26"/>
  <c r="DC96" i="26" s="1"/>
  <c r="GZ103" i="26"/>
  <c r="GZ74" i="26"/>
  <c r="CR74" i="26"/>
  <c r="DC74" i="26" s="1"/>
  <c r="GZ73" i="26"/>
  <c r="CR73" i="26"/>
  <c r="DC73" i="26" s="1"/>
  <c r="GZ68" i="26"/>
  <c r="CR68" i="26"/>
  <c r="GZ66" i="26"/>
  <c r="CR66" i="26"/>
  <c r="GO101" i="26"/>
  <c r="CQ101" i="26"/>
  <c r="GO99" i="26"/>
  <c r="CQ99" i="26"/>
  <c r="DB99" i="26" s="1"/>
  <c r="GO97" i="26"/>
  <c r="CQ97" i="26"/>
  <c r="DB97" i="26" s="1"/>
  <c r="GO96" i="26"/>
  <c r="CQ96" i="26"/>
  <c r="DB96" i="26" s="1"/>
  <c r="GO86" i="26"/>
  <c r="CQ86" i="26"/>
  <c r="DB86" i="26" s="1"/>
  <c r="GO84" i="26"/>
  <c r="CQ84" i="26"/>
  <c r="GO82" i="26"/>
  <c r="CQ82" i="26"/>
  <c r="DB82" i="26" s="1"/>
  <c r="GO80" i="26"/>
  <c r="CQ80" i="26"/>
  <c r="DB80" i="26" s="1"/>
  <c r="GO68" i="26"/>
  <c r="CQ68" i="26"/>
  <c r="DB68" i="26" s="1"/>
  <c r="GO67" i="26"/>
  <c r="CQ67" i="26"/>
  <c r="GE64" i="26"/>
  <c r="IS64" i="26" s="1"/>
  <c r="CP64" i="26"/>
  <c r="FS81" i="26"/>
  <c r="CO81" i="26"/>
  <c r="FS80" i="26"/>
  <c r="CO80" i="26"/>
  <c r="CZ80" i="26" s="1"/>
  <c r="FS73" i="26"/>
  <c r="CO73" i="26"/>
  <c r="CZ73" i="26" s="1"/>
  <c r="FS69" i="26"/>
  <c r="CO69" i="26"/>
  <c r="CZ69" i="26" s="1"/>
  <c r="FS67" i="26"/>
  <c r="CO67" i="26"/>
  <c r="CZ67" i="26" s="1"/>
  <c r="BD81" i="26"/>
  <c r="AV81" i="26"/>
  <c r="AV64" i="26" s="1"/>
  <c r="AW64" i="26" s="1"/>
  <c r="BD64" i="26" s="1"/>
  <c r="FH96" i="26"/>
  <c r="CN96" i="26"/>
  <c r="CY96" i="26" s="1"/>
  <c r="CU102" i="26"/>
  <c r="DF102" i="26" s="1"/>
  <c r="CU101" i="26"/>
  <c r="DF101" i="26" s="1"/>
  <c r="CU100" i="26"/>
  <c r="DF100" i="26" s="1"/>
  <c r="CU99" i="26"/>
  <c r="DF99" i="26" s="1"/>
  <c r="CU98" i="26"/>
  <c r="DF98" i="26" s="1"/>
  <c r="CU97" i="26"/>
  <c r="DF97" i="26" s="1"/>
  <c r="CU96" i="26"/>
  <c r="DF96" i="26" s="1"/>
  <c r="IG80" i="26"/>
  <c r="IG74" i="26"/>
  <c r="CU74" i="26"/>
  <c r="IG73" i="26"/>
  <c r="CU73" i="26"/>
  <c r="DF73" i="26" s="1"/>
  <c r="IG68" i="26"/>
  <c r="CU68" i="26"/>
  <c r="IG66" i="26"/>
  <c r="CU66" i="26"/>
  <c r="GZ81" i="26"/>
  <c r="CR81" i="26"/>
  <c r="GO102" i="26"/>
  <c r="CQ102" i="26"/>
  <c r="GO100" i="26"/>
  <c r="CQ100" i="26"/>
  <c r="GO98" i="26"/>
  <c r="CQ98" i="26"/>
  <c r="DB98" i="26" s="1"/>
  <c r="GO88" i="26"/>
  <c r="CQ88" i="26"/>
  <c r="DB88" i="26" s="1"/>
  <c r="GO87" i="26"/>
  <c r="CQ87" i="26"/>
  <c r="DB87" i="26" s="1"/>
  <c r="GO85" i="26"/>
  <c r="CQ85" i="26"/>
  <c r="DB85" i="26" s="1"/>
  <c r="GO83" i="26"/>
  <c r="CQ83" i="26"/>
  <c r="DB83" i="26" s="1"/>
  <c r="GO81" i="26"/>
  <c r="CQ81" i="26"/>
  <c r="DB81" i="26" s="1"/>
  <c r="GO79" i="26"/>
  <c r="IS79" i="26" s="1"/>
  <c r="CQ79" i="26"/>
  <c r="GO78" i="26"/>
  <c r="CQ78" i="26"/>
  <c r="DB78" i="26" s="1"/>
  <c r="GO74" i="26"/>
  <c r="CQ74" i="26"/>
  <c r="DB74" i="26" s="1"/>
  <c r="GO73" i="26"/>
  <c r="CQ73" i="26"/>
  <c r="DB73" i="26" s="1"/>
  <c r="GO69" i="26"/>
  <c r="CQ69" i="26"/>
  <c r="GO66" i="26"/>
  <c r="CQ66" i="26"/>
  <c r="GE74" i="26"/>
  <c r="CP74" i="26"/>
  <c r="FS78" i="26"/>
  <c r="CO78" i="26"/>
  <c r="CZ78" i="26" s="1"/>
  <c r="FS74" i="26"/>
  <c r="CO74" i="26"/>
  <c r="CZ74" i="26" s="1"/>
  <c r="FS68" i="26"/>
  <c r="CO68" i="26"/>
  <c r="CZ68" i="26" s="1"/>
  <c r="FS66" i="26"/>
  <c r="CO66" i="26"/>
  <c r="CZ66" i="26" s="1"/>
  <c r="HU102" i="26"/>
  <c r="CT102" i="26"/>
  <c r="DE102" i="26" s="1"/>
  <c r="HU101" i="26"/>
  <c r="CT101" i="26"/>
  <c r="DE101" i="26" s="1"/>
  <c r="HU100" i="26"/>
  <c r="CT100" i="26"/>
  <c r="DE100" i="26" s="1"/>
  <c r="HU99" i="26"/>
  <c r="CT99" i="26"/>
  <c r="DE99" i="26" s="1"/>
  <c r="HU98" i="26"/>
  <c r="CT98" i="26"/>
  <c r="DE98" i="26" s="1"/>
  <c r="HU97" i="26"/>
  <c r="CT97" i="26"/>
  <c r="DE97" i="26" s="1"/>
  <c r="HU96" i="26"/>
  <c r="CT96" i="26"/>
  <c r="DE96" i="26" s="1"/>
  <c r="HU74" i="26"/>
  <c r="CT74" i="26"/>
  <c r="HU73" i="26"/>
  <c r="CT73" i="26"/>
  <c r="CT68" i="26"/>
  <c r="HU68" i="26"/>
  <c r="HU66" i="26"/>
  <c r="CT66" i="26"/>
  <c r="HK102" i="26"/>
  <c r="CS102" i="26"/>
  <c r="DD102" i="26" s="1"/>
  <c r="HK101" i="26"/>
  <c r="CS101" i="26"/>
  <c r="DD101" i="26" s="1"/>
  <c r="HK74" i="26"/>
  <c r="CS74" i="26"/>
  <c r="DD74" i="26" s="1"/>
  <c r="HK73" i="26"/>
  <c r="CS73" i="26"/>
  <c r="DD73" i="26" s="1"/>
  <c r="HK68" i="26"/>
  <c r="CS68" i="26"/>
  <c r="HK66" i="26"/>
  <c r="CS66" i="26"/>
  <c r="IL82" i="26"/>
  <c r="IK82" i="26" s="1"/>
  <c r="II81" i="26"/>
  <c r="IG81" i="26" s="1"/>
  <c r="GZ65" i="26"/>
  <c r="CR65" i="26"/>
  <c r="DC65" i="26" s="1"/>
  <c r="HU65" i="26"/>
  <c r="CT65" i="26"/>
  <c r="GO65" i="26"/>
  <c r="CQ65" i="26"/>
  <c r="DB65" i="26" s="1"/>
  <c r="IG65" i="26"/>
  <c r="CU65" i="26"/>
  <c r="HK65" i="26"/>
  <c r="CS65" i="26"/>
  <c r="DD65" i="26" s="1"/>
  <c r="GE65" i="26"/>
  <c r="GE63" i="26"/>
  <c r="FS65" i="26"/>
  <c r="CO65" i="26"/>
  <c r="CZ65" i="26" s="1"/>
  <c r="FH65" i="26"/>
  <c r="GE73" i="26"/>
  <c r="IS77" i="26"/>
  <c r="IS76" i="26"/>
  <c r="IS75" i="26"/>
  <c r="IS72" i="26"/>
  <c r="IS71" i="26"/>
  <c r="IS70" i="26"/>
  <c r="CU109" i="26"/>
  <c r="DF109" i="26" s="1"/>
  <c r="IH109" i="26"/>
  <c r="IJ109" i="26" s="1"/>
  <c r="CU108" i="26"/>
  <c r="DF108" i="26" s="1"/>
  <c r="IH108" i="26"/>
  <c r="IJ108" i="26" s="1"/>
  <c r="CT109" i="26"/>
  <c r="DE109" i="26" s="1"/>
  <c r="HU109" i="26"/>
  <c r="HU125" i="26" s="1"/>
  <c r="HV109" i="26"/>
  <c r="HX109" i="26" s="1"/>
  <c r="CT108" i="26"/>
  <c r="DE108" i="26" s="1"/>
  <c r="HU108" i="26"/>
  <c r="HV108" i="26"/>
  <c r="HX108" i="26" s="1"/>
  <c r="CS100" i="26"/>
  <c r="DD100" i="26" s="1"/>
  <c r="HK100" i="26"/>
  <c r="CS99" i="26"/>
  <c r="DD99" i="26" s="1"/>
  <c r="HK99" i="26"/>
  <c r="CS98" i="26"/>
  <c r="DD98" i="26" s="1"/>
  <c r="HK98" i="26"/>
  <c r="CS97" i="26"/>
  <c r="DD97" i="26" s="1"/>
  <c r="HK97" i="26"/>
  <c r="CS96" i="26"/>
  <c r="DD96" i="26" s="1"/>
  <c r="HK96" i="26"/>
  <c r="CS80" i="26"/>
  <c r="DD80" i="26" s="1"/>
  <c r="HK80" i="26"/>
  <c r="CS109" i="26"/>
  <c r="DD109" i="26" s="1"/>
  <c r="HK109" i="26"/>
  <c r="HK125" i="26" s="1"/>
  <c r="HL109" i="26"/>
  <c r="HN109" i="26" s="1"/>
  <c r="CS108" i="26"/>
  <c r="DD108" i="26" s="1"/>
  <c r="HK108" i="26"/>
  <c r="HL108" i="26"/>
  <c r="HN108" i="26" s="1"/>
  <c r="CR109" i="26"/>
  <c r="DC109" i="26" s="1"/>
  <c r="HA109" i="26"/>
  <c r="HC109" i="26" s="1"/>
  <c r="GZ109" i="26"/>
  <c r="GZ125" i="26" s="1"/>
  <c r="GZ107" i="26"/>
  <c r="CR108" i="26"/>
  <c r="DC108" i="26" s="1"/>
  <c r="HA108" i="26"/>
  <c r="HC108" i="26" s="1"/>
  <c r="GO107" i="26"/>
  <c r="CQ109" i="26"/>
  <c r="DB109" i="26" s="1"/>
  <c r="GP109" i="26"/>
  <c r="GR109" i="26" s="1"/>
  <c r="GO109" i="26"/>
  <c r="GO125" i="26" s="1"/>
  <c r="CQ108" i="26"/>
  <c r="DB108" i="26" s="1"/>
  <c r="GP108" i="26"/>
  <c r="GR108" i="26" s="1"/>
  <c r="GO108" i="26"/>
  <c r="GE107" i="26"/>
  <c r="GE109" i="26"/>
  <c r="CP108" i="26"/>
  <c r="DA108" i="26" s="1"/>
  <c r="GF108" i="26"/>
  <c r="GH108" i="26" s="1"/>
  <c r="GE108" i="26"/>
  <c r="FS107" i="26"/>
  <c r="CO109" i="26"/>
  <c r="CZ109" i="26" s="1"/>
  <c r="FS109" i="26"/>
  <c r="FS125" i="26" s="1"/>
  <c r="FT109" i="26"/>
  <c r="FV109" i="26" s="1"/>
  <c r="CO108" i="26"/>
  <c r="CZ108" i="26" s="1"/>
  <c r="FT108" i="26"/>
  <c r="FV108" i="26" s="1"/>
  <c r="FS108" i="26"/>
  <c r="CN108" i="26"/>
  <c r="CY108" i="26" s="1"/>
  <c r="FI108" i="26"/>
  <c r="FK108" i="26" s="1"/>
  <c r="FH108" i="26"/>
  <c r="FH107" i="26"/>
  <c r="CN63" i="26"/>
  <c r="CY63" i="26" s="1"/>
  <c r="AD63" i="26" s="1"/>
  <c r="FH63" i="26"/>
  <c r="FI109" i="26"/>
  <c r="FK109" i="26" s="1"/>
  <c r="FH109" i="26"/>
  <c r="FH125" i="26" s="1"/>
  <c r="AL108" i="26"/>
  <c r="BM108" i="26"/>
  <c r="CN109" i="26"/>
  <c r="CY109" i="26" s="1"/>
  <c r="CV108" i="26"/>
  <c r="DG108" i="26" s="1"/>
  <c r="CN98" i="26"/>
  <c r="CY98" i="26" s="1"/>
  <c r="CN99" i="26"/>
  <c r="CY99" i="26" s="1"/>
  <c r="AD99" i="26" s="1"/>
  <c r="FG99" i="26" s="1"/>
  <c r="CN100" i="26"/>
  <c r="CY100" i="26" s="1"/>
  <c r="CN101" i="26"/>
  <c r="CY101" i="26" s="1"/>
  <c r="CN102" i="26"/>
  <c r="CY102" i="26" s="1"/>
  <c r="CN103" i="26"/>
  <c r="CY103" i="26" s="1"/>
  <c r="FI99" i="26" l="1"/>
  <c r="FK99" i="26" s="1"/>
  <c r="DB84" i="26"/>
  <c r="CU67" i="26"/>
  <c r="IS67" i="26"/>
  <c r="IS81" i="26"/>
  <c r="IS66" i="26"/>
  <c r="IS78" i="26"/>
  <c r="IS80" i="26"/>
  <c r="IS68" i="26"/>
  <c r="IS74" i="26"/>
  <c r="IS69" i="26"/>
  <c r="CT67" i="26"/>
  <c r="DC66" i="26"/>
  <c r="CR67" i="26"/>
  <c r="DC67" i="26" s="1"/>
  <c r="CY97" i="26"/>
  <c r="IL83" i="26"/>
  <c r="IK83" i="26" s="1"/>
  <c r="II82" i="26"/>
  <c r="IG82" i="26" s="1"/>
  <c r="IS82" i="26" s="1"/>
  <c r="DD68" i="26"/>
  <c r="DC68" i="26"/>
  <c r="IS73" i="26"/>
  <c r="DB67" i="26"/>
  <c r="DB66" i="26"/>
  <c r="DD66" i="26"/>
  <c r="CS67" i="26"/>
  <c r="DD67" i="26" s="1"/>
  <c r="AV65" i="26"/>
  <c r="IS63" i="26"/>
  <c r="IS65" i="26"/>
  <c r="FG63" i="26"/>
  <c r="GE125" i="26"/>
  <c r="F108" i="26"/>
  <c r="CP107" i="26"/>
  <c r="DA107" i="26" s="1"/>
  <c r="CP106" i="26"/>
  <c r="DA106" i="26" s="1"/>
  <c r="CP105" i="26"/>
  <c r="DA105" i="26" s="1"/>
  <c r="CP104" i="26"/>
  <c r="DA104" i="26" s="1"/>
  <c r="CP103" i="26"/>
  <c r="DA103" i="26" s="1"/>
  <c r="BF90" i="26"/>
  <c r="BF91" i="26"/>
  <c r="BF92" i="26"/>
  <c r="BF93" i="26"/>
  <c r="BF94" i="26"/>
  <c r="BL94" i="26" s="1"/>
  <c r="BF95" i="26"/>
  <c r="BF96" i="26"/>
  <c r="BF97" i="26"/>
  <c r="CP97" i="26" s="1"/>
  <c r="DA97" i="26" s="1"/>
  <c r="BF98" i="26"/>
  <c r="BF99" i="26"/>
  <c r="BF100" i="26"/>
  <c r="BF101" i="26"/>
  <c r="BF102" i="26"/>
  <c r="BF109" i="26"/>
  <c r="BF89" i="26"/>
  <c r="CO98" i="26"/>
  <c r="CZ98" i="26" s="1"/>
  <c r="CO102" i="26"/>
  <c r="CZ102" i="26" s="1"/>
  <c r="CO95" i="26"/>
  <c r="CZ95" i="26" s="1"/>
  <c r="CO96" i="26"/>
  <c r="CZ96" i="26" s="1"/>
  <c r="CO97" i="26"/>
  <c r="CZ97" i="26" s="1"/>
  <c r="CO99" i="26"/>
  <c r="CZ99" i="26" s="1"/>
  <c r="CO100" i="26"/>
  <c r="CZ100" i="26" s="1"/>
  <c r="CO101" i="26"/>
  <c r="CZ101" i="26" s="1"/>
  <c r="CP101" i="26" l="1"/>
  <c r="DA101" i="26" s="1"/>
  <c r="BL101" i="26"/>
  <c r="CP99" i="26"/>
  <c r="DA99" i="26" s="1"/>
  <c r="BL99" i="26"/>
  <c r="FI63" i="26"/>
  <c r="FK63" i="26" s="1"/>
  <c r="CP100" i="26"/>
  <c r="DA100" i="26" s="1"/>
  <c r="BL100" i="26"/>
  <c r="CP96" i="26"/>
  <c r="DA96" i="26" s="1"/>
  <c r="BL96" i="26"/>
  <c r="CP98" i="26"/>
  <c r="DA98" i="26" s="1"/>
  <c r="BL98" i="26"/>
  <c r="CP95" i="26"/>
  <c r="DA95" i="26" s="1"/>
  <c r="BL95" i="26"/>
  <c r="CP102" i="26"/>
  <c r="DA102" i="26" s="1"/>
  <c r="BL102" i="26"/>
  <c r="IL84" i="26"/>
  <c r="IK84" i="26" s="1"/>
  <c r="II83" i="26"/>
  <c r="IG83" i="26" s="1"/>
  <c r="IS83" i="26" s="1"/>
  <c r="AV66" i="26"/>
  <c r="AW65" i="26"/>
  <c r="BD65" i="26" s="1"/>
  <c r="J108" i="26"/>
  <c r="IW108" i="26"/>
  <c r="CP109" i="26"/>
  <c r="DA109" i="26" s="1"/>
  <c r="AF109" i="26"/>
  <c r="GD109" i="26" s="1"/>
  <c r="BL109" i="26"/>
  <c r="GF109" i="26" l="1"/>
  <c r="GH109" i="26" s="1"/>
  <c r="IR109" i="26"/>
  <c r="BL65" i="26"/>
  <c r="BM65" i="26" s="1"/>
  <c r="CN65" i="26"/>
  <c r="CY65" i="26" s="1"/>
  <c r="AV67" i="26"/>
  <c r="AV68" i="26" s="1"/>
  <c r="AW66" i="26"/>
  <c r="BD66" i="26" s="1"/>
  <c r="IL85" i="26"/>
  <c r="IK85" i="26" s="1"/>
  <c r="II84" i="26"/>
  <c r="IG84" i="26" s="1"/>
  <c r="IS84" i="26" s="1"/>
  <c r="BM109" i="26"/>
  <c r="AL109" i="26"/>
  <c r="CV109" i="26"/>
  <c r="DG109" i="26" s="1"/>
  <c r="IL86" i="26" l="1"/>
  <c r="IK86" i="26" s="1"/>
  <c r="II85" i="26"/>
  <c r="IG85" i="26" s="1"/>
  <c r="IS85" i="26" s="1"/>
  <c r="BL66" i="26"/>
  <c r="CN66" i="26"/>
  <c r="AV69" i="26"/>
  <c r="AV70" i="26" s="1"/>
  <c r="AW68" i="26"/>
  <c r="BD68" i="26" s="1"/>
  <c r="F109" i="26"/>
  <c r="IL87" i="26" l="1"/>
  <c r="IK87" i="26" s="1"/>
  <c r="II86" i="26"/>
  <c r="IG86" i="26" s="1"/>
  <c r="IS86" i="26" s="1"/>
  <c r="BL68" i="26"/>
  <c r="CN68" i="26"/>
  <c r="CN67" i="26" s="1"/>
  <c r="CY67" i="26" s="1"/>
  <c r="AV71" i="26"/>
  <c r="AW70" i="26"/>
  <c r="BD70" i="26" s="1"/>
  <c r="CY66" i="26"/>
  <c r="J109" i="26"/>
  <c r="IW109" i="26"/>
  <c r="CY68" i="26" l="1"/>
  <c r="AV72" i="26"/>
  <c r="AW71" i="26"/>
  <c r="BD71" i="26" s="1"/>
  <c r="IL88" i="26"/>
  <c r="IK88" i="26" s="1"/>
  <c r="II87" i="26"/>
  <c r="IG87" i="26" s="1"/>
  <c r="IS87" i="26" s="1"/>
  <c r="IL89" i="26" l="1"/>
  <c r="IK89" i="26" s="1"/>
  <c r="II88" i="26"/>
  <c r="IG88" i="26" s="1"/>
  <c r="IS88" i="26" s="1"/>
  <c r="AV73" i="26"/>
  <c r="AW72" i="26"/>
  <c r="BD72" i="26" s="1"/>
  <c r="AV74" i="26" l="1"/>
  <c r="AW73" i="26"/>
  <c r="BD73" i="26" s="1"/>
  <c r="IL90" i="26"/>
  <c r="IK90" i="26" s="1"/>
  <c r="II89" i="26"/>
  <c r="IG89" i="26" s="1"/>
  <c r="IS89" i="26" s="1"/>
  <c r="IL91" i="26" l="1"/>
  <c r="IK91" i="26" s="1"/>
  <c r="II90" i="26"/>
  <c r="IG90" i="26" s="1"/>
  <c r="IS90" i="26" s="1"/>
  <c r="CN73" i="26"/>
  <c r="CY73" i="26" s="1"/>
  <c r="BL73" i="26"/>
  <c r="AV75" i="26"/>
  <c r="AW74" i="26"/>
  <c r="BD74" i="26" s="1"/>
  <c r="CN74" i="26" l="1"/>
  <c r="CY74" i="26" s="1"/>
  <c r="BL74" i="26"/>
  <c r="AV76" i="26"/>
  <c r="AW75" i="26"/>
  <c r="BD75" i="26" s="1"/>
  <c r="IL92" i="26"/>
  <c r="IK92" i="26" s="1"/>
  <c r="II91" i="26"/>
  <c r="IG91" i="26" s="1"/>
  <c r="IS91" i="26" s="1"/>
  <c r="IL93" i="26" l="1"/>
  <c r="IK93" i="26" s="1"/>
  <c r="II92" i="26"/>
  <c r="IG92" i="26" s="1"/>
  <c r="IS92" i="26" s="1"/>
  <c r="AV77" i="26"/>
  <c r="AW76" i="26"/>
  <c r="BD76" i="26" s="1"/>
  <c r="AV78" i="26" l="1"/>
  <c r="AV79" i="26" s="1"/>
  <c r="AW77" i="26"/>
  <c r="BD77" i="26" s="1"/>
  <c r="IL94" i="26"/>
  <c r="IK94" i="26" s="1"/>
  <c r="II93" i="26"/>
  <c r="IG93" i="26" s="1"/>
  <c r="IS93" i="26" s="1"/>
  <c r="IL95" i="26" l="1"/>
  <c r="IK95" i="26" s="1"/>
  <c r="II94" i="26"/>
  <c r="IG94" i="26" s="1"/>
  <c r="IS94" i="26" s="1"/>
  <c r="AV80" i="26"/>
  <c r="AW79" i="26"/>
  <c r="BD79" i="26" s="1"/>
  <c r="IL96" i="26" l="1"/>
  <c r="IK96" i="26" s="1"/>
  <c r="II95" i="26"/>
  <c r="IG95" i="26" s="1"/>
  <c r="IS95" i="26" s="1"/>
  <c r="IL97" i="26" l="1"/>
  <c r="IK97" i="26" s="1"/>
  <c r="II96" i="26"/>
  <c r="IG96" i="26" s="1"/>
  <c r="IS96" i="26" s="1"/>
  <c r="IL98" i="26" l="1"/>
  <c r="IK98" i="26" s="1"/>
  <c r="II97" i="26"/>
  <c r="IG97" i="26" s="1"/>
  <c r="IS97" i="26" s="1"/>
  <c r="IL99" i="26" l="1"/>
  <c r="IK99" i="26" s="1"/>
  <c r="II98" i="26"/>
  <c r="IG98" i="26" s="1"/>
  <c r="IS98" i="26" s="1"/>
  <c r="IL100" i="26" l="1"/>
  <c r="IK100" i="26" s="1"/>
  <c r="II99" i="26"/>
  <c r="IG99" i="26" s="1"/>
  <c r="IS99" i="26" s="1"/>
  <c r="IL101" i="26" l="1"/>
  <c r="IK101" i="26" s="1"/>
  <c r="II100" i="26"/>
  <c r="IG100" i="26" s="1"/>
  <c r="IS100" i="26" s="1"/>
  <c r="IL102" i="26" l="1"/>
  <c r="IK102" i="26" s="1"/>
  <c r="II101" i="26"/>
  <c r="IG101" i="26" s="1"/>
  <c r="IS101" i="26" s="1"/>
  <c r="IL103" i="26" l="1"/>
  <c r="IK103" i="26" s="1"/>
  <c r="II102" i="26"/>
  <c r="IG102" i="26" s="1"/>
  <c r="IS102" i="26" s="1"/>
  <c r="IL104" i="26" l="1"/>
  <c r="IK104" i="26" s="1"/>
  <c r="II103" i="26"/>
  <c r="IG103" i="26" s="1"/>
  <c r="IS103" i="26" s="1"/>
  <c r="IL105" i="26" l="1"/>
  <c r="IK105" i="26" s="1"/>
  <c r="II104" i="26"/>
  <c r="IG104" i="26" s="1"/>
  <c r="IS104" i="26" s="1"/>
  <c r="IL106" i="26" l="1"/>
  <c r="IK106" i="26" s="1"/>
  <c r="II105" i="26"/>
  <c r="IG105" i="26" s="1"/>
  <c r="IS105" i="26" s="1"/>
  <c r="IL107" i="26" l="1"/>
  <c r="IK107" i="26" s="1"/>
  <c r="II106" i="26"/>
  <c r="IG106" i="26" s="1"/>
  <c r="IS106" i="26" s="1"/>
  <c r="IL108" i="26" l="1"/>
  <c r="IK108" i="26" s="1"/>
  <c r="II107" i="26"/>
  <c r="IG107" i="26" s="1"/>
  <c r="IS107" i="26" s="1"/>
  <c r="IL109" i="26" l="1"/>
  <c r="IK109" i="26" s="1"/>
  <c r="II108" i="26"/>
  <c r="IG108" i="26" s="1"/>
  <c r="IS108" i="26" s="1"/>
  <c r="IX108" i="26" s="1"/>
  <c r="IL110" i="26" l="1"/>
  <c r="IK110" i="26" s="1"/>
  <c r="II109" i="26"/>
  <c r="IG109" i="26" s="1"/>
  <c r="IL111" i="26" l="1"/>
  <c r="IK111" i="26" s="1"/>
  <c r="II110" i="26"/>
  <c r="IG110" i="26" s="1"/>
  <c r="AK110" i="26" s="1"/>
  <c r="AL110" i="26" s="1"/>
  <c r="IS109" i="26"/>
  <c r="IX109" i="26" l="1"/>
  <c r="IS110" i="26"/>
  <c r="IX110" i="26" s="1"/>
  <c r="IL112" i="26"/>
  <c r="IK112" i="26" s="1"/>
  <c r="II111" i="26"/>
  <c r="IG111" i="26" s="1"/>
  <c r="DF110" i="26" l="1"/>
  <c r="DG110" i="26"/>
  <c r="AK111" i="26"/>
  <c r="IS111" i="26"/>
  <c r="IX111" i="26" s="1"/>
  <c r="IL113" i="26"/>
  <c r="IK113" i="26" s="1"/>
  <c r="II112" i="26"/>
  <c r="IG112" i="26" s="1"/>
  <c r="IL114" i="26" l="1"/>
  <c r="IK114" i="26" s="1"/>
  <c r="II113" i="26"/>
  <c r="IG113" i="26" s="1"/>
  <c r="AK112" i="26"/>
  <c r="IS112" i="26"/>
  <c r="IX112" i="26" s="1"/>
  <c r="DF111" i="26"/>
  <c r="AL111" i="26"/>
  <c r="DG111" i="26" s="1"/>
  <c r="AK113" i="26" l="1"/>
  <c r="IS113" i="26"/>
  <c r="IX113" i="26" s="1"/>
  <c r="DF112" i="26"/>
  <c r="AL112" i="26"/>
  <c r="DG112" i="26" s="1"/>
  <c r="IL115" i="26"/>
  <c r="IK115" i="26" s="1"/>
  <c r="II114" i="26"/>
  <c r="IG114" i="26" s="1"/>
  <c r="AK114" i="26" l="1"/>
  <c r="IS114" i="26"/>
  <c r="IX114" i="26" s="1"/>
  <c r="IL116" i="26"/>
  <c r="IK116" i="26" s="1"/>
  <c r="II115" i="26"/>
  <c r="IG115" i="26" s="1"/>
  <c r="DF113" i="26"/>
  <c r="AL113" i="26"/>
  <c r="DG113" i="26" s="1"/>
  <c r="AK115" i="26" l="1"/>
  <c r="IS115" i="26"/>
  <c r="IX115" i="26" s="1"/>
  <c r="IL117" i="26"/>
  <c r="IK117" i="26" s="1"/>
  <c r="II116" i="26"/>
  <c r="IG116" i="26" s="1"/>
  <c r="DF114" i="26"/>
  <c r="AL114" i="26"/>
  <c r="DG114" i="26" s="1"/>
  <c r="AK116" i="26" l="1"/>
  <c r="IS116" i="26"/>
  <c r="IX116" i="26" s="1"/>
  <c r="IL118" i="26"/>
  <c r="IK118" i="26" s="1"/>
  <c r="II117" i="26"/>
  <c r="IG117" i="26" s="1"/>
  <c r="DF115" i="26"/>
  <c r="AL115" i="26"/>
  <c r="DG115" i="26" s="1"/>
  <c r="AK117" i="26" l="1"/>
  <c r="IS117" i="26"/>
  <c r="IX117" i="26" s="1"/>
  <c r="IL119" i="26"/>
  <c r="IK119" i="26" s="1"/>
  <c r="II118" i="26"/>
  <c r="IG118" i="26" s="1"/>
  <c r="DF116" i="26"/>
  <c r="AL116" i="26"/>
  <c r="DG116" i="26" s="1"/>
  <c r="AK118" i="26" l="1"/>
  <c r="IS118" i="26"/>
  <c r="IX118" i="26" s="1"/>
  <c r="IL120" i="26"/>
  <c r="IK120" i="26" s="1"/>
  <c r="II119" i="26"/>
  <c r="IG119" i="26" s="1"/>
  <c r="DF117" i="26"/>
  <c r="AL117" i="26"/>
  <c r="DG117" i="26" s="1"/>
  <c r="AK119" i="26" l="1"/>
  <c r="IS119" i="26"/>
  <c r="IX119" i="26" s="1"/>
  <c r="IL121" i="26"/>
  <c r="IK121" i="26" s="1"/>
  <c r="II120" i="26"/>
  <c r="IG120" i="26" s="1"/>
  <c r="DF118" i="26"/>
  <c r="AL118" i="26"/>
  <c r="DG118" i="26" s="1"/>
  <c r="AK120" i="26" l="1"/>
  <c r="IS120" i="26"/>
  <c r="IX120" i="26" s="1"/>
  <c r="IL122" i="26"/>
  <c r="IK122" i="26" s="1"/>
  <c r="II121" i="26"/>
  <c r="IG121" i="26" s="1"/>
  <c r="DF119" i="26"/>
  <c r="AL119" i="26"/>
  <c r="DG119" i="26" s="1"/>
  <c r="AK121" i="26" l="1"/>
  <c r="IS121" i="26"/>
  <c r="IX121" i="26" s="1"/>
  <c r="IL123" i="26"/>
  <c r="IK123" i="26" s="1"/>
  <c r="II122" i="26"/>
  <c r="IG122" i="26" s="1"/>
  <c r="DF120" i="26"/>
  <c r="AL120" i="26"/>
  <c r="DG120" i="26" s="1"/>
  <c r="II123" i="26" l="1"/>
  <c r="IG123" i="26" s="1"/>
  <c r="AK122" i="26"/>
  <c r="IS122" i="26"/>
  <c r="IX122" i="26" s="1"/>
  <c r="DF121" i="26"/>
  <c r="AL121" i="26"/>
  <c r="DG121" i="26" s="1"/>
  <c r="IG125" i="26" l="1"/>
  <c r="IS123" i="26"/>
  <c r="IX123" i="26" s="1"/>
  <c r="AK123" i="26"/>
  <c r="DF123" i="26" s="1"/>
  <c r="AL123" i="26"/>
  <c r="DG123" i="26" s="1"/>
  <c r="DF122" i="26"/>
  <c r="AL122" i="26"/>
  <c r="DG122" i="26" s="1"/>
  <c r="IS125" i="26" l="1"/>
  <c r="DU112" i="26" l="1"/>
  <c r="DU113" i="26"/>
  <c r="DU114" i="26"/>
  <c r="DU115" i="26"/>
  <c r="DU116" i="26"/>
  <c r="DU117" i="26"/>
  <c r="DU118" i="26"/>
  <c r="DU119" i="26"/>
  <c r="DU120" i="26"/>
  <c r="DU121" i="26"/>
  <c r="DU122" i="26"/>
  <c r="DU123" i="26"/>
  <c r="DU111" i="26"/>
  <c r="DU110" i="26"/>
  <c r="DU109" i="26"/>
  <c r="DU108" i="26"/>
  <c r="DU107" i="26"/>
  <c r="DU106" i="26"/>
  <c r="DU105" i="26"/>
  <c r="DU104" i="26"/>
  <c r="DU103" i="26"/>
  <c r="DU102" i="26"/>
  <c r="DU101" i="26"/>
  <c r="DU100" i="26"/>
  <c r="DU99" i="26"/>
  <c r="DU98" i="26"/>
  <c r="DU97" i="26"/>
  <c r="DU96" i="26"/>
  <c r="DU95" i="26"/>
  <c r="DU94" i="26"/>
  <c r="DU93" i="26"/>
  <c r="DU92" i="26"/>
  <c r="DU91" i="26"/>
  <c r="DU90" i="26"/>
  <c r="DU89" i="26"/>
  <c r="DU88" i="26"/>
  <c r="DU87" i="26"/>
  <c r="DU86" i="26"/>
  <c r="DU85" i="26"/>
  <c r="DU84" i="26"/>
  <c r="DU83" i="26"/>
  <c r="DU82" i="26"/>
  <c r="DU81" i="26"/>
  <c r="DU80" i="26"/>
  <c r="DU79" i="26"/>
  <c r="DU78" i="26"/>
  <c r="DU77" i="26"/>
  <c r="DU76" i="26"/>
  <c r="DU75" i="26"/>
  <c r="DU74" i="26"/>
  <c r="DU73" i="26"/>
  <c r="DU72" i="26"/>
  <c r="DU71" i="26"/>
  <c r="DU70" i="26"/>
  <c r="DU69" i="26"/>
  <c r="DU68" i="26"/>
  <c r="DU67" i="26"/>
  <c r="DU66" i="26"/>
  <c r="DU65" i="26"/>
  <c r="DU64" i="26"/>
  <c r="DU63" i="26"/>
  <c r="DR63" i="26" s="1"/>
  <c r="DO63" i="26" s="1"/>
  <c r="AJ64" i="26"/>
  <c r="CN70" i="26"/>
  <c r="CN71" i="26"/>
  <c r="CN72" i="26"/>
  <c r="CY72" i="26" s="1"/>
  <c r="CQ76" i="26"/>
  <c r="CQ77" i="26"/>
  <c r="CN81" i="26"/>
  <c r="CY81" i="26" s="1"/>
  <c r="CN82" i="26"/>
  <c r="CY82" i="26" s="1"/>
  <c r="CP82" i="26"/>
  <c r="DA82" i="26" s="1"/>
  <c r="CN83" i="26"/>
  <c r="CY83" i="26" s="1"/>
  <c r="CT103" i="26"/>
  <c r="DE103" i="26" s="1"/>
  <c r="CN84" i="26"/>
  <c r="CY84" i="26" s="1"/>
  <c r="CN85" i="26"/>
  <c r="CY85" i="26" s="1"/>
  <c r="CN86" i="26"/>
  <c r="CY86" i="26" s="1"/>
  <c r="AG86" i="26"/>
  <c r="GN86" i="26" s="1"/>
  <c r="GP86" i="26" s="1"/>
  <c r="GR86" i="26" s="1"/>
  <c r="CN87" i="26"/>
  <c r="CY87" i="26" s="1"/>
  <c r="AG87" i="26"/>
  <c r="GN87" i="26" s="1"/>
  <c r="GP87" i="26" s="1"/>
  <c r="GR87" i="26" s="1"/>
  <c r="AG88" i="26"/>
  <c r="GN88" i="26" s="1"/>
  <c r="GP88" i="26" s="1"/>
  <c r="GR88" i="26" s="1"/>
  <c r="CN89" i="26"/>
  <c r="CY89" i="26" s="1"/>
  <c r="CN90" i="26"/>
  <c r="CY90" i="26" s="1"/>
  <c r="CN91" i="26"/>
  <c r="CY91" i="26" s="1"/>
  <c r="CN92" i="26"/>
  <c r="CY92" i="26" s="1"/>
  <c r="CN93" i="26"/>
  <c r="CY93" i="26" s="1"/>
  <c r="CU104" i="26"/>
  <c r="DF104" i="26" s="1"/>
  <c r="AF104" i="26"/>
  <c r="GD104" i="26" s="1"/>
  <c r="GF104" i="26" s="1"/>
  <c r="GH104" i="26" s="1"/>
  <c r="AF105" i="26"/>
  <c r="GD105" i="26" s="1"/>
  <c r="GF105" i="26" s="1"/>
  <c r="GH105" i="26" s="1"/>
  <c r="AF106" i="26"/>
  <c r="GD106" i="26" s="1"/>
  <c r="GF106" i="26" s="1"/>
  <c r="GH106" i="26" s="1"/>
  <c r="G107" i="26"/>
  <c r="BL107" i="26"/>
  <c r="AL107" i="26" s="1"/>
  <c r="CO107" i="26"/>
  <c r="CZ107" i="26" s="1"/>
  <c r="CQ107" i="26"/>
  <c r="DB107" i="26" s="1"/>
  <c r="CR107" i="26"/>
  <c r="DC107" i="26" s="1"/>
  <c r="CS107" i="26"/>
  <c r="DD107" i="26" s="1"/>
  <c r="CT107" i="26"/>
  <c r="DE107" i="26" s="1"/>
  <c r="CU107" i="26"/>
  <c r="DF107" i="26" s="1"/>
  <c r="CN107" i="26"/>
  <c r="CY107" i="26" s="1"/>
  <c r="EM101" i="26"/>
  <c r="C123" i="26"/>
  <c r="IT123" i="26" s="1"/>
  <c r="EM104" i="26"/>
  <c r="EM105" i="26" s="1"/>
  <c r="BL105" i="26"/>
  <c r="Y105" i="26"/>
  <c r="EO106" i="26"/>
  <c r="BL106" i="26"/>
  <c r="Y106" i="26"/>
  <c r="EM63" i="26"/>
  <c r="EO63" i="26" s="1"/>
  <c r="G108" i="26"/>
  <c r="G109" i="26"/>
  <c r="G110" i="26"/>
  <c r="G111" i="26"/>
  <c r="G112" i="26"/>
  <c r="G113" i="26"/>
  <c r="G114" i="26"/>
  <c r="G115" i="26"/>
  <c r="G116" i="26"/>
  <c r="G117" i="26"/>
  <c r="G118" i="26"/>
  <c r="G119" i="26"/>
  <c r="G120" i="26"/>
  <c r="G121" i="26"/>
  <c r="G122" i="26"/>
  <c r="EO123" i="26"/>
  <c r="EM64" i="26"/>
  <c r="EM65" i="26"/>
  <c r="EM66" i="26"/>
  <c r="EM67" i="26"/>
  <c r="EM68" i="26"/>
  <c r="EM69" i="26"/>
  <c r="EM70" i="26"/>
  <c r="EM71" i="26"/>
  <c r="EM72" i="26"/>
  <c r="EM73" i="26"/>
  <c r="EM74" i="26"/>
  <c r="EM75" i="26"/>
  <c r="EM76" i="26"/>
  <c r="EM77" i="26"/>
  <c r="EM78" i="26"/>
  <c r="EM79" i="26"/>
  <c r="EM80" i="26"/>
  <c r="EM81" i="26"/>
  <c r="EM82" i="26"/>
  <c r="EM83" i="26"/>
  <c r="EM84" i="26"/>
  <c r="EM85" i="26"/>
  <c r="EM86" i="26"/>
  <c r="EM87" i="26"/>
  <c r="EM88" i="26"/>
  <c r="EM89" i="26"/>
  <c r="EM90" i="26"/>
  <c r="EM91" i="26"/>
  <c r="EM92" i="26"/>
  <c r="EM93" i="26"/>
  <c r="EM94" i="26"/>
  <c r="EM95" i="26"/>
  <c r="EM96" i="26"/>
  <c r="EM97" i="26"/>
  <c r="EM98" i="26"/>
  <c r="EM99" i="26"/>
  <c r="EM100" i="26"/>
  <c r="EM102" i="26"/>
  <c r="EM103" i="26"/>
  <c r="Z63" i="26"/>
  <c r="BL104" i="26"/>
  <c r="BM104" i="26" s="1"/>
  <c r="Y104" i="26"/>
  <c r="BL64" i="26"/>
  <c r="BM64" i="26" s="1"/>
  <c r="Y64" i="26"/>
  <c r="Z64" i="26" s="1"/>
  <c r="BL70" i="26"/>
  <c r="BM70" i="26" s="1"/>
  <c r="Y70" i="26"/>
  <c r="Z70" i="26" s="1"/>
  <c r="BL71" i="26"/>
  <c r="BM71" i="26" s="1"/>
  <c r="Y71" i="26"/>
  <c r="Z71" i="26" s="1"/>
  <c r="BL72" i="26"/>
  <c r="BM72" i="26" s="1"/>
  <c r="BL75" i="26"/>
  <c r="BM75" i="26" s="1"/>
  <c r="Y75" i="26"/>
  <c r="Z75" i="26" s="1"/>
  <c r="BL76" i="26"/>
  <c r="BM76" i="26" s="1"/>
  <c r="BL77" i="26"/>
  <c r="BM77" i="26" s="1"/>
  <c r="Y77" i="26"/>
  <c r="Z77" i="26" s="1"/>
  <c r="BL79" i="26"/>
  <c r="BM79" i="26" s="1"/>
  <c r="Y79" i="26"/>
  <c r="Z79" i="26" s="1"/>
  <c r="BL81" i="26"/>
  <c r="BM81" i="26" s="1"/>
  <c r="Y81" i="26"/>
  <c r="Z81" i="26" s="1"/>
  <c r="BH82" i="26"/>
  <c r="CR82" i="26" s="1"/>
  <c r="DC82" i="26" s="1"/>
  <c r="CS82" i="26"/>
  <c r="DD82" i="26" s="1"/>
  <c r="AI82" i="26" s="1"/>
  <c r="HJ82" i="26" s="1"/>
  <c r="HL82" i="26" s="1"/>
  <c r="HN82" i="26" s="1"/>
  <c r="BJ82" i="26"/>
  <c r="CT82" i="26" s="1"/>
  <c r="Y82" i="26"/>
  <c r="Z82" i="26" s="1"/>
  <c r="BF83" i="26"/>
  <c r="CP83" i="26" s="1"/>
  <c r="BH83" i="26"/>
  <c r="CR83" i="26" s="1"/>
  <c r="CS83" i="26"/>
  <c r="DD83" i="26" s="1"/>
  <c r="AI83" i="26" s="1"/>
  <c r="HJ83" i="26" s="1"/>
  <c r="HL83" i="26" s="1"/>
  <c r="HN83" i="26" s="1"/>
  <c r="BJ83" i="26"/>
  <c r="CT83" i="26" s="1"/>
  <c r="Y83" i="26"/>
  <c r="Z83" i="26" s="1"/>
  <c r="BL84" i="26"/>
  <c r="BM84" i="26" s="1"/>
  <c r="Y84" i="26"/>
  <c r="Z84" i="26" s="1"/>
  <c r="BL85" i="26"/>
  <c r="BM85" i="26" s="1"/>
  <c r="BL86" i="26"/>
  <c r="Y86" i="26"/>
  <c r="Z86" i="26" s="1"/>
  <c r="BL87" i="26"/>
  <c r="BM87" i="26" s="1"/>
  <c r="Y87" i="26"/>
  <c r="Z87" i="26" s="1"/>
  <c r="BL88" i="26"/>
  <c r="Y88" i="26"/>
  <c r="Z88" i="26" s="1"/>
  <c r="BL89" i="26"/>
  <c r="Y89" i="26"/>
  <c r="F89" i="26" s="1"/>
  <c r="BH90" i="26"/>
  <c r="CR90" i="26" s="1"/>
  <c r="DC90" i="26" s="1"/>
  <c r="AH90" i="26" s="1"/>
  <c r="GY90" i="26" s="1"/>
  <c r="HA90" i="26" s="1"/>
  <c r="HC90" i="26" s="1"/>
  <c r="Y90" i="26"/>
  <c r="Z90" i="26" s="1"/>
  <c r="BL91" i="26"/>
  <c r="BM91" i="26" s="1"/>
  <c r="Y91" i="26"/>
  <c r="Z91" i="26" s="1"/>
  <c r="BH92" i="26"/>
  <c r="BL92" i="26" s="1"/>
  <c r="Y92" i="26"/>
  <c r="BL93" i="26"/>
  <c r="BM93" i="26" s="1"/>
  <c r="Y93" i="26"/>
  <c r="Z93" i="26" s="1"/>
  <c r="BM94" i="26"/>
  <c r="Y94" i="26"/>
  <c r="Z94" i="26" s="1"/>
  <c r="BM95" i="26"/>
  <c r="BL103" i="26"/>
  <c r="BM103" i="26" s="1"/>
  <c r="AE107" i="26"/>
  <c r="FR107" i="26" s="1"/>
  <c r="FT107" i="26" s="1"/>
  <c r="FV107" i="26" s="1"/>
  <c r="AF107" i="26"/>
  <c r="GD107" i="26" s="1"/>
  <c r="GF107" i="26" s="1"/>
  <c r="GH107" i="26" s="1"/>
  <c r="AG107" i="26"/>
  <c r="GN107" i="26" s="1"/>
  <c r="GP107" i="26" s="1"/>
  <c r="GR107" i="26" s="1"/>
  <c r="AH107" i="26"/>
  <c r="GY107" i="26" s="1"/>
  <c r="HA107" i="26" s="1"/>
  <c r="HC107" i="26" s="1"/>
  <c r="AI107" i="26"/>
  <c r="HJ107" i="26" s="1"/>
  <c r="HL107" i="26" s="1"/>
  <c r="HN107" i="26" s="1"/>
  <c r="HT107" i="26"/>
  <c r="HV107" i="26" s="1"/>
  <c r="HX107" i="26" s="1"/>
  <c r="AK107" i="26"/>
  <c r="IF107" i="26" s="1"/>
  <c r="IH107" i="26" s="1"/>
  <c r="IJ107" i="26" s="1"/>
  <c r="AD107" i="26"/>
  <c r="FG107" i="26" s="1"/>
  <c r="BL206" i="26"/>
  <c r="BL205" i="26"/>
  <c r="BL204" i="26"/>
  <c r="BL203" i="26"/>
  <c r="BL195" i="26"/>
  <c r="BL194" i="26"/>
  <c r="BL193" i="26"/>
  <c r="Z48" i="26"/>
  <c r="Z49" i="26"/>
  <c r="Z50" i="26"/>
  <c r="Z51" i="26"/>
  <c r="Z52" i="26"/>
  <c r="Z53" i="26"/>
  <c r="Z56" i="26"/>
  <c r="Z57" i="26"/>
  <c r="Z58" i="26"/>
  <c r="Z60" i="26"/>
  <c r="Z61" i="26"/>
  <c r="Z62" i="26"/>
  <c r="G71" i="26"/>
  <c r="IY71" i="26" s="1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Y67" i="26"/>
  <c r="Z67" i="26" s="1"/>
  <c r="Y69" i="26"/>
  <c r="Z69" i="26" s="1"/>
  <c r="Y78" i="26"/>
  <c r="Z78" i="26" s="1"/>
  <c r="Y80" i="26"/>
  <c r="Z80" i="26" s="1"/>
  <c r="Y97" i="26"/>
  <c r="Z97" i="26" s="1"/>
  <c r="Z54" i="26"/>
  <c r="Z55" i="26"/>
  <c r="Z59" i="26"/>
  <c r="CN64" i="26"/>
  <c r="CY64" i="26" s="1"/>
  <c r="AD64" i="26" s="1"/>
  <c r="FG64" i="26" s="1"/>
  <c r="CO64" i="26"/>
  <c r="CZ64" i="26" s="1"/>
  <c r="CQ64" i="26"/>
  <c r="DB64" i="26" s="1"/>
  <c r="CR64" i="26"/>
  <c r="DC64" i="26" s="1"/>
  <c r="AH64" i="26" s="1"/>
  <c r="GY64" i="26" s="1"/>
  <c r="HA64" i="26" s="1"/>
  <c r="HC64" i="26" s="1"/>
  <c r="CS64" i="26"/>
  <c r="DD64" i="26" s="1"/>
  <c r="DA64" i="26" s="1"/>
  <c r="AF64" i="26" s="1"/>
  <c r="GD64" i="26" s="1"/>
  <c r="GF64" i="26" s="1"/>
  <c r="GH64" i="26" s="1"/>
  <c r="CT64" i="26"/>
  <c r="CU64" i="26"/>
  <c r="CO70" i="26"/>
  <c r="CZ70" i="26" s="1"/>
  <c r="CP70" i="26"/>
  <c r="CQ70" i="26"/>
  <c r="CR70" i="26"/>
  <c r="CS70" i="26"/>
  <c r="CT70" i="26"/>
  <c r="CT69" i="26" s="1"/>
  <c r="CU70" i="26"/>
  <c r="CO71" i="26"/>
  <c r="CZ71" i="26" s="1"/>
  <c r="AE71" i="26" s="1"/>
  <c r="FR71" i="26" s="1"/>
  <c r="FT71" i="26" s="1"/>
  <c r="FV71" i="26" s="1"/>
  <c r="CP71" i="26"/>
  <c r="CQ71" i="26"/>
  <c r="DB71" i="26" s="1"/>
  <c r="AG71" i="26" s="1"/>
  <c r="GN71" i="26" s="1"/>
  <c r="GP71" i="26" s="1"/>
  <c r="GR71" i="26" s="1"/>
  <c r="CR71" i="26"/>
  <c r="DC71" i="26" s="1"/>
  <c r="AH71" i="26" s="1"/>
  <c r="GY71" i="26" s="1"/>
  <c r="HA71" i="26" s="1"/>
  <c r="HC71" i="26" s="1"/>
  <c r="CS71" i="26"/>
  <c r="CT71" i="26"/>
  <c r="CU71" i="26"/>
  <c r="CO72" i="26"/>
  <c r="CZ72" i="26" s="1"/>
  <c r="AE72" i="26" s="1"/>
  <c r="FR72" i="26" s="1"/>
  <c r="FT72" i="26" s="1"/>
  <c r="FV72" i="26" s="1"/>
  <c r="CP72" i="26"/>
  <c r="CQ72" i="26"/>
  <c r="DB72" i="26" s="1"/>
  <c r="AG72" i="26" s="1"/>
  <c r="GN72" i="26" s="1"/>
  <c r="GP72" i="26" s="1"/>
  <c r="GR72" i="26" s="1"/>
  <c r="CR72" i="26"/>
  <c r="DC72" i="26" s="1"/>
  <c r="AH72" i="26" s="1"/>
  <c r="GY72" i="26" s="1"/>
  <c r="HA72" i="26" s="1"/>
  <c r="HC72" i="26" s="1"/>
  <c r="CS72" i="26"/>
  <c r="DD72" i="26" s="1"/>
  <c r="AI72" i="26" s="1"/>
  <c r="HJ72" i="26" s="1"/>
  <c r="HL72" i="26" s="1"/>
  <c r="HN72" i="26" s="1"/>
  <c r="CT72" i="26"/>
  <c r="DE72" i="26" s="1"/>
  <c r="CU72" i="26"/>
  <c r="DF72" i="26" s="1"/>
  <c r="CN75" i="26"/>
  <c r="CO75" i="26"/>
  <c r="CZ75" i="26" s="1"/>
  <c r="AE75" i="26" s="1"/>
  <c r="FR75" i="26" s="1"/>
  <c r="FT75" i="26" s="1"/>
  <c r="FV75" i="26" s="1"/>
  <c r="CP75" i="26"/>
  <c r="CQ75" i="26"/>
  <c r="DB75" i="26" s="1"/>
  <c r="AG75" i="26" s="1"/>
  <c r="GN75" i="26" s="1"/>
  <c r="GP75" i="26" s="1"/>
  <c r="GR75" i="26" s="1"/>
  <c r="CR75" i="26"/>
  <c r="DC75" i="26" s="1"/>
  <c r="AH75" i="26" s="1"/>
  <c r="GY75" i="26" s="1"/>
  <c r="HA75" i="26" s="1"/>
  <c r="HC75" i="26" s="1"/>
  <c r="CS75" i="26"/>
  <c r="DD75" i="26" s="1"/>
  <c r="DA75" i="26" s="1"/>
  <c r="AF75" i="26" s="1"/>
  <c r="GD75" i="26" s="1"/>
  <c r="GF75" i="26" s="1"/>
  <c r="GH75" i="26" s="1"/>
  <c r="CT75" i="26"/>
  <c r="DE75" i="26" s="1"/>
  <c r="AJ75" i="26" s="1"/>
  <c r="CU75" i="26"/>
  <c r="DF75" i="26" s="1"/>
  <c r="CN76" i="26"/>
  <c r="CO76" i="26"/>
  <c r="CZ76" i="26" s="1"/>
  <c r="AE76" i="26" s="1"/>
  <c r="FR76" i="26" s="1"/>
  <c r="FT76" i="26" s="1"/>
  <c r="FV76" i="26" s="1"/>
  <c r="CP76" i="26"/>
  <c r="CR76" i="26"/>
  <c r="DC76" i="26" s="1"/>
  <c r="AH76" i="26" s="1"/>
  <c r="GY76" i="26" s="1"/>
  <c r="HA76" i="26" s="1"/>
  <c r="HC76" i="26" s="1"/>
  <c r="CS76" i="26"/>
  <c r="DD76" i="26" s="1"/>
  <c r="DA76" i="26" s="1"/>
  <c r="AF76" i="26" s="1"/>
  <c r="GD76" i="26" s="1"/>
  <c r="GF76" i="26" s="1"/>
  <c r="GH76" i="26" s="1"/>
  <c r="CT76" i="26"/>
  <c r="DE76" i="26" s="1"/>
  <c r="CU76" i="26"/>
  <c r="DF76" i="26" s="1"/>
  <c r="AK76" i="26" s="1"/>
  <c r="IF76" i="26" s="1"/>
  <c r="CN77" i="26"/>
  <c r="CO77" i="26"/>
  <c r="CZ77" i="26" s="1"/>
  <c r="AE77" i="26" s="1"/>
  <c r="FR77" i="26" s="1"/>
  <c r="FT77" i="26" s="1"/>
  <c r="FV77" i="26" s="1"/>
  <c r="CP77" i="26"/>
  <c r="CR77" i="26"/>
  <c r="DC77" i="26" s="1"/>
  <c r="CS77" i="26"/>
  <c r="DD77" i="26" s="1"/>
  <c r="CT77" i="26"/>
  <c r="CU77" i="26"/>
  <c r="DF77" i="26" s="1"/>
  <c r="CN79" i="26"/>
  <c r="CO79" i="26"/>
  <c r="CZ79" i="26" s="1"/>
  <c r="CP79" i="26"/>
  <c r="DB79" i="26"/>
  <c r="CR79" i="26"/>
  <c r="DC79" i="26" s="1"/>
  <c r="CT79" i="26"/>
  <c r="CU79" i="26"/>
  <c r="DF79" i="26" s="1"/>
  <c r="CZ81" i="26"/>
  <c r="AE81" i="26" s="1"/>
  <c r="FR81" i="26" s="1"/>
  <c r="FT81" i="26" s="1"/>
  <c r="FV81" i="26" s="1"/>
  <c r="CP81" i="26"/>
  <c r="CS81" i="26"/>
  <c r="DD81" i="26" s="1"/>
  <c r="AI81" i="26" s="1"/>
  <c r="HJ81" i="26" s="1"/>
  <c r="HL81" i="26" s="1"/>
  <c r="HN81" i="26" s="1"/>
  <c r="CT81" i="26"/>
  <c r="CU81" i="26"/>
  <c r="DF81" i="26" s="1"/>
  <c r="AK81" i="26" s="1"/>
  <c r="IF81" i="26" s="1"/>
  <c r="CO82" i="26"/>
  <c r="CZ82" i="26" s="1"/>
  <c r="AE82" i="26" s="1"/>
  <c r="FR82" i="26" s="1"/>
  <c r="FT82" i="26" s="1"/>
  <c r="FV82" i="26" s="1"/>
  <c r="CU82" i="26"/>
  <c r="DF82" i="26" s="1"/>
  <c r="AK82" i="26" s="1"/>
  <c r="IF82" i="26" s="1"/>
  <c r="CO83" i="26"/>
  <c r="CZ83" i="26" s="1"/>
  <c r="AE83" i="26" s="1"/>
  <c r="FR83" i="26" s="1"/>
  <c r="FT83" i="26" s="1"/>
  <c r="FV83" i="26" s="1"/>
  <c r="CU83" i="26"/>
  <c r="DF83" i="26" s="1"/>
  <c r="CO84" i="26"/>
  <c r="CZ84" i="26" s="1"/>
  <c r="AE84" i="26" s="1"/>
  <c r="FR84" i="26" s="1"/>
  <c r="FT84" i="26" s="1"/>
  <c r="FV84" i="26" s="1"/>
  <c r="CP84" i="26"/>
  <c r="CR84" i="26"/>
  <c r="CS84" i="26"/>
  <c r="DD84" i="26" s="1"/>
  <c r="AI84" i="26" s="1"/>
  <c r="HJ84" i="26" s="1"/>
  <c r="HL84" i="26" s="1"/>
  <c r="HN84" i="26" s="1"/>
  <c r="CT84" i="26"/>
  <c r="CU84" i="26"/>
  <c r="CO85" i="26"/>
  <c r="CZ85" i="26" s="1"/>
  <c r="AE85" i="26" s="1"/>
  <c r="FR85" i="26" s="1"/>
  <c r="FT85" i="26" s="1"/>
  <c r="FV85" i="26" s="1"/>
  <c r="CP85" i="26"/>
  <c r="CR85" i="26"/>
  <c r="DC85" i="26" s="1"/>
  <c r="AH85" i="26" s="1"/>
  <c r="GY85" i="26" s="1"/>
  <c r="HA85" i="26" s="1"/>
  <c r="HC85" i="26" s="1"/>
  <c r="CS85" i="26"/>
  <c r="DD85" i="26" s="1"/>
  <c r="AI85" i="26" s="1"/>
  <c r="HJ85" i="26" s="1"/>
  <c r="HL85" i="26" s="1"/>
  <c r="HN85" i="26" s="1"/>
  <c r="CT85" i="26"/>
  <c r="CU85" i="26"/>
  <c r="CO86" i="26"/>
  <c r="CZ86" i="26" s="1"/>
  <c r="AE86" i="26" s="1"/>
  <c r="FR86" i="26" s="1"/>
  <c r="FT86" i="26" s="1"/>
  <c r="FV86" i="26" s="1"/>
  <c r="CP86" i="26"/>
  <c r="CR86" i="26"/>
  <c r="CS86" i="26"/>
  <c r="DD86" i="26" s="1"/>
  <c r="AI86" i="26" s="1"/>
  <c r="HJ86" i="26" s="1"/>
  <c r="HL86" i="26" s="1"/>
  <c r="HN86" i="26" s="1"/>
  <c r="CT86" i="26"/>
  <c r="CU86" i="26"/>
  <c r="CO87" i="26"/>
  <c r="CZ87" i="26" s="1"/>
  <c r="AE87" i="26" s="1"/>
  <c r="FR87" i="26" s="1"/>
  <c r="FT87" i="26" s="1"/>
  <c r="FV87" i="26" s="1"/>
  <c r="CP87" i="26"/>
  <c r="CR87" i="26"/>
  <c r="CS87" i="26"/>
  <c r="DD87" i="26" s="1"/>
  <c r="AI87" i="26" s="1"/>
  <c r="HJ87" i="26" s="1"/>
  <c r="HL87" i="26" s="1"/>
  <c r="HN87" i="26" s="1"/>
  <c r="CT87" i="26"/>
  <c r="CU87" i="26"/>
  <c r="DF87" i="26" s="1"/>
  <c r="AK87" i="26" s="1"/>
  <c r="IF87" i="26" s="1"/>
  <c r="CN88" i="26"/>
  <c r="CY88" i="26" s="1"/>
  <c r="CO88" i="26"/>
  <c r="CZ88" i="26" s="1"/>
  <c r="AE88" i="26" s="1"/>
  <c r="FR88" i="26" s="1"/>
  <c r="FT88" i="26" s="1"/>
  <c r="FV88" i="26" s="1"/>
  <c r="CP88" i="26"/>
  <c r="CR88" i="26"/>
  <c r="CS88" i="26"/>
  <c r="DD88" i="26" s="1"/>
  <c r="AI88" i="26" s="1"/>
  <c r="HJ88" i="26" s="1"/>
  <c r="HL88" i="26" s="1"/>
  <c r="HN88" i="26" s="1"/>
  <c r="CT88" i="26"/>
  <c r="CU88" i="26"/>
  <c r="DF88" i="26" s="1"/>
  <c r="AK88" i="26" s="1"/>
  <c r="IF88" i="26" s="1"/>
  <c r="CO89" i="26"/>
  <c r="CZ89" i="26" s="1"/>
  <c r="AE89" i="26" s="1"/>
  <c r="FR89" i="26" s="1"/>
  <c r="FT89" i="26" s="1"/>
  <c r="FV89" i="26" s="1"/>
  <c r="CP89" i="26"/>
  <c r="CQ89" i="26"/>
  <c r="DB89" i="26" s="1"/>
  <c r="AG89" i="26" s="1"/>
  <c r="GN89" i="26" s="1"/>
  <c r="GP89" i="26" s="1"/>
  <c r="GR89" i="26" s="1"/>
  <c r="CR89" i="26"/>
  <c r="DC89" i="26" s="1"/>
  <c r="AH89" i="26" s="1"/>
  <c r="GY89" i="26" s="1"/>
  <c r="HA89" i="26" s="1"/>
  <c r="HC89" i="26" s="1"/>
  <c r="CS89" i="26"/>
  <c r="DD89" i="26" s="1"/>
  <c r="AI89" i="26" s="1"/>
  <c r="HJ89" i="26" s="1"/>
  <c r="HL89" i="26" s="1"/>
  <c r="HN89" i="26" s="1"/>
  <c r="CT89" i="26"/>
  <c r="CU89" i="26"/>
  <c r="DF89" i="26" s="1"/>
  <c r="AK89" i="26" s="1"/>
  <c r="IF89" i="26" s="1"/>
  <c r="CO90" i="26"/>
  <c r="CZ90" i="26" s="1"/>
  <c r="CP90" i="26"/>
  <c r="CQ90" i="26"/>
  <c r="DB90" i="26" s="1"/>
  <c r="AG90" i="26" s="1"/>
  <c r="GN90" i="26" s="1"/>
  <c r="GP90" i="26" s="1"/>
  <c r="GR90" i="26" s="1"/>
  <c r="CS90" i="26"/>
  <c r="DD90" i="26" s="1"/>
  <c r="AI90" i="26" s="1"/>
  <c r="HJ90" i="26" s="1"/>
  <c r="HL90" i="26" s="1"/>
  <c r="HN90" i="26" s="1"/>
  <c r="CT90" i="26"/>
  <c r="CU90" i="26"/>
  <c r="DF90" i="26" s="1"/>
  <c r="AK90" i="26" s="1"/>
  <c r="IF90" i="26" s="1"/>
  <c r="CO91" i="26"/>
  <c r="CP91" i="26"/>
  <c r="CQ91" i="26"/>
  <c r="CR91" i="26"/>
  <c r="DC91" i="26" s="1"/>
  <c r="AH91" i="26" s="1"/>
  <c r="GY91" i="26" s="1"/>
  <c r="HA91" i="26" s="1"/>
  <c r="HC91" i="26" s="1"/>
  <c r="CS91" i="26"/>
  <c r="DD91" i="26" s="1"/>
  <c r="AI91" i="26" s="1"/>
  <c r="HJ91" i="26" s="1"/>
  <c r="HL91" i="26" s="1"/>
  <c r="HN91" i="26" s="1"/>
  <c r="CT91" i="26"/>
  <c r="CU91" i="26"/>
  <c r="DF91" i="26" s="1"/>
  <c r="AK91" i="26" s="1"/>
  <c r="IF91" i="26" s="1"/>
  <c r="CO92" i="26"/>
  <c r="CP92" i="26"/>
  <c r="CQ92" i="26"/>
  <c r="CS92" i="26"/>
  <c r="DD92" i="26" s="1"/>
  <c r="AI92" i="26" s="1"/>
  <c r="HJ92" i="26" s="1"/>
  <c r="HL92" i="26" s="1"/>
  <c r="HN92" i="26" s="1"/>
  <c r="CT92" i="26"/>
  <c r="DE92" i="26" s="1"/>
  <c r="CU92" i="26"/>
  <c r="DF92" i="26" s="1"/>
  <c r="AK92" i="26" s="1"/>
  <c r="IF92" i="26" s="1"/>
  <c r="CO93" i="26"/>
  <c r="CP93" i="26"/>
  <c r="CQ93" i="26"/>
  <c r="CR93" i="26"/>
  <c r="DC93" i="26" s="1"/>
  <c r="AH93" i="26" s="1"/>
  <c r="GY93" i="26" s="1"/>
  <c r="HA93" i="26" s="1"/>
  <c r="HC93" i="26" s="1"/>
  <c r="CS93" i="26"/>
  <c r="DD93" i="26" s="1"/>
  <c r="AI93" i="26" s="1"/>
  <c r="HJ93" i="26" s="1"/>
  <c r="HL93" i="26" s="1"/>
  <c r="HN93" i="26" s="1"/>
  <c r="CT93" i="26"/>
  <c r="CU93" i="26"/>
  <c r="CN94" i="26"/>
  <c r="CY94" i="26" s="1"/>
  <c r="CO94" i="26"/>
  <c r="CP94" i="26"/>
  <c r="DA94" i="26" s="1"/>
  <c r="CQ94" i="26"/>
  <c r="CR94" i="26"/>
  <c r="DC94" i="26" s="1"/>
  <c r="CS94" i="26"/>
  <c r="DD94" i="26" s="1"/>
  <c r="DD95" i="26" s="1"/>
  <c r="CT94" i="26"/>
  <c r="DE94" i="26" s="1"/>
  <c r="CU94" i="26"/>
  <c r="CN95" i="26"/>
  <c r="CQ95" i="26"/>
  <c r="DB95" i="26" s="1"/>
  <c r="CS95" i="26"/>
  <c r="CT95" i="26"/>
  <c r="DE95" i="26" s="1"/>
  <c r="CU95" i="26"/>
  <c r="DF95" i="26" s="1"/>
  <c r="AK95" i="26" s="1"/>
  <c r="IF95" i="26" s="1"/>
  <c r="CO103" i="26"/>
  <c r="CZ103" i="26" s="1"/>
  <c r="CQ103" i="26"/>
  <c r="DB103" i="26" s="1"/>
  <c r="DB100" i="26" s="1"/>
  <c r="DB101" i="26" s="1"/>
  <c r="DB102" i="26" s="1"/>
  <c r="CR103" i="26"/>
  <c r="DC103" i="26" s="1"/>
  <c r="AH103" i="26" s="1"/>
  <c r="CS103" i="26"/>
  <c r="DD103" i="26" s="1"/>
  <c r="CU103" i="26"/>
  <c r="DF103" i="26" s="1"/>
  <c r="CN104" i="26"/>
  <c r="CY104" i="26" s="1"/>
  <c r="AD104" i="26" s="1"/>
  <c r="FG104" i="26" s="1"/>
  <c r="CO104" i="26"/>
  <c r="CQ104" i="26"/>
  <c r="DB104" i="26" s="1"/>
  <c r="AG104" i="26" s="1"/>
  <c r="GN104" i="26" s="1"/>
  <c r="GP104" i="26" s="1"/>
  <c r="GR104" i="26" s="1"/>
  <c r="CR104" i="26"/>
  <c r="CS104" i="26"/>
  <c r="DD104" i="26" s="1"/>
  <c r="CT104" i="26"/>
  <c r="DE104" i="26" s="1"/>
  <c r="CN105" i="26"/>
  <c r="CY105" i="26" s="1"/>
  <c r="AD105" i="26" s="1"/>
  <c r="FG105" i="26" s="1"/>
  <c r="CO105" i="26"/>
  <c r="CQ105" i="26"/>
  <c r="DB105" i="26" s="1"/>
  <c r="AG105" i="26" s="1"/>
  <c r="GN105" i="26" s="1"/>
  <c r="GP105" i="26" s="1"/>
  <c r="GR105" i="26" s="1"/>
  <c r="CR105" i="26"/>
  <c r="CS105" i="26"/>
  <c r="DD105" i="26" s="1"/>
  <c r="AI105" i="26" s="1"/>
  <c r="HJ105" i="26" s="1"/>
  <c r="HL105" i="26" s="1"/>
  <c r="HN105" i="26" s="1"/>
  <c r="CT105" i="26"/>
  <c r="DE105" i="26" s="1"/>
  <c r="CU105" i="26"/>
  <c r="DF105" i="26" s="1"/>
  <c r="CN106" i="26"/>
  <c r="CY106" i="26" s="1"/>
  <c r="AD106" i="26" s="1"/>
  <c r="FG106" i="26" s="1"/>
  <c r="CO106" i="26"/>
  <c r="CQ106" i="26"/>
  <c r="DB106" i="26" s="1"/>
  <c r="AG106" i="26" s="1"/>
  <c r="GN106" i="26" s="1"/>
  <c r="GP106" i="26" s="1"/>
  <c r="GR106" i="26" s="1"/>
  <c r="CR106" i="26"/>
  <c r="CS106" i="26"/>
  <c r="DD106" i="26" s="1"/>
  <c r="AI106" i="26" s="1"/>
  <c r="HJ106" i="26" s="1"/>
  <c r="HL106" i="26" s="1"/>
  <c r="HN106" i="26" s="1"/>
  <c r="CT106" i="26"/>
  <c r="DE106" i="26" s="1"/>
  <c r="CU106" i="26"/>
  <c r="DF106" i="26" s="1"/>
  <c r="AK106" i="26" s="1"/>
  <c r="IF106" i="26" s="1"/>
  <c r="CO63" i="26"/>
  <c r="CZ63" i="26" s="1"/>
  <c r="CQ63" i="26"/>
  <c r="DB63" i="26" s="1"/>
  <c r="AG63" i="26" s="1"/>
  <c r="GN63" i="26" s="1"/>
  <c r="GP63" i="26" s="1"/>
  <c r="GR63" i="26" s="1"/>
  <c r="CR63" i="26"/>
  <c r="DC63" i="26" s="1"/>
  <c r="AH63" i="26" s="1"/>
  <c r="GY63" i="26" s="1"/>
  <c r="HA63" i="26" s="1"/>
  <c r="HC63" i="26" s="1"/>
  <c r="CS63" i="26"/>
  <c r="DD63" i="26" s="1"/>
  <c r="CT63" i="26"/>
  <c r="DE63" i="26" s="1"/>
  <c r="AJ63" i="26" s="1"/>
  <c r="CU63" i="26"/>
  <c r="DF63" i="26" s="1"/>
  <c r="G39" i="26"/>
  <c r="IY39" i="26" s="1"/>
  <c r="G40" i="26"/>
  <c r="IY40" i="26" s="1"/>
  <c r="G41" i="26"/>
  <c r="IY41" i="26" s="1"/>
  <c r="G42" i="26"/>
  <c r="IY42" i="26" s="1"/>
  <c r="G43" i="26"/>
  <c r="IY43" i="26" s="1"/>
  <c r="G44" i="26"/>
  <c r="IY44" i="26" s="1"/>
  <c r="G45" i="26"/>
  <c r="IY45" i="26" s="1"/>
  <c r="G46" i="26"/>
  <c r="IY46" i="26" s="1"/>
  <c r="G47" i="26"/>
  <c r="IY47" i="26" s="1"/>
  <c r="G48" i="26"/>
  <c r="IY48" i="26" s="1"/>
  <c r="G49" i="26"/>
  <c r="IY49" i="26" s="1"/>
  <c r="G50" i="26"/>
  <c r="IY50" i="26" s="1"/>
  <c r="G51" i="26"/>
  <c r="IY51" i="26" s="1"/>
  <c r="G52" i="26"/>
  <c r="IY52" i="26" s="1"/>
  <c r="G53" i="26"/>
  <c r="IY53" i="26" s="1"/>
  <c r="G54" i="26"/>
  <c r="IY54" i="26" s="1"/>
  <c r="G55" i="26"/>
  <c r="IY55" i="26" s="1"/>
  <c r="G56" i="26"/>
  <c r="IY56" i="26" s="1"/>
  <c r="G57" i="26"/>
  <c r="IY57" i="26" s="1"/>
  <c r="G58" i="26"/>
  <c r="IY58" i="26" s="1"/>
  <c r="G59" i="26"/>
  <c r="IY59" i="26" s="1"/>
  <c r="G60" i="26"/>
  <c r="IY60" i="26" s="1"/>
  <c r="G61" i="26"/>
  <c r="IY61" i="26" s="1"/>
  <c r="G62" i="26"/>
  <c r="IY62" i="26" s="1"/>
  <c r="G63" i="26"/>
  <c r="IY63" i="26" s="1"/>
  <c r="G64" i="26"/>
  <c r="IY64" i="26" s="1"/>
  <c r="G65" i="26"/>
  <c r="IY65" i="26" s="1"/>
  <c r="G66" i="26"/>
  <c r="IY66" i="26" s="1"/>
  <c r="G67" i="26"/>
  <c r="IY67" i="26" s="1"/>
  <c r="G68" i="26"/>
  <c r="IY68" i="26" s="1"/>
  <c r="G69" i="26"/>
  <c r="IY69" i="26" s="1"/>
  <c r="G80" i="26"/>
  <c r="IY80" i="26" s="1"/>
  <c r="G81" i="26"/>
  <c r="IY81" i="26" s="1"/>
  <c r="G82" i="26"/>
  <c r="IY82" i="26" s="1"/>
  <c r="G83" i="26"/>
  <c r="IY83" i="26" s="1"/>
  <c r="G84" i="26"/>
  <c r="IY84" i="26" s="1"/>
  <c r="G85" i="26"/>
  <c r="IY85" i="26" s="1"/>
  <c r="G86" i="26"/>
  <c r="IY86" i="26" s="1"/>
  <c r="G87" i="26"/>
  <c r="IY87" i="26" s="1"/>
  <c r="G88" i="26"/>
  <c r="IY88" i="26" s="1"/>
  <c r="G89" i="26"/>
  <c r="IY89" i="26" s="1"/>
  <c r="G90" i="26"/>
  <c r="IY90" i="26" s="1"/>
  <c r="G91" i="26"/>
  <c r="IY91" i="26" s="1"/>
  <c r="G92" i="26"/>
  <c r="IY92" i="26" s="1"/>
  <c r="G93" i="26"/>
  <c r="IY93" i="26" s="1"/>
  <c r="G94" i="26"/>
  <c r="IY94" i="26" s="1"/>
  <c r="G95" i="26"/>
  <c r="IY95" i="26" s="1"/>
  <c r="G96" i="26"/>
  <c r="IY96" i="26" s="1"/>
  <c r="G97" i="26"/>
  <c r="IY97" i="26" s="1"/>
  <c r="G98" i="26"/>
  <c r="IY98" i="26" s="1"/>
  <c r="G99" i="26"/>
  <c r="IY99" i="26" s="1"/>
  <c r="G100" i="26"/>
  <c r="IY100" i="26" s="1"/>
  <c r="G101" i="26"/>
  <c r="IY101" i="26" s="1"/>
  <c r="G102" i="26"/>
  <c r="IY102" i="26" s="1"/>
  <c r="G103" i="26"/>
  <c r="IY103" i="26" s="1"/>
  <c r="G104" i="26"/>
  <c r="IY104" i="26" s="1"/>
  <c r="G105" i="26"/>
  <c r="IY105" i="26" s="1"/>
  <c r="G106" i="26"/>
  <c r="G38" i="26"/>
  <c r="DC80" i="26" l="1"/>
  <c r="DC81" i="26" s="1"/>
  <c r="FI105" i="26"/>
  <c r="FK105" i="26" s="1"/>
  <c r="FI64" i="26"/>
  <c r="FK64" i="26" s="1"/>
  <c r="FI106" i="26"/>
  <c r="FK106" i="26" s="1"/>
  <c r="FI107" i="26"/>
  <c r="FK107" i="26" s="1"/>
  <c r="IR107" i="26"/>
  <c r="FI104" i="26"/>
  <c r="FK104" i="26" s="1"/>
  <c r="Y102" i="26"/>
  <c r="Z102" i="26" s="1"/>
  <c r="CV102" i="26"/>
  <c r="DC86" i="26"/>
  <c r="AH86" i="26" s="1"/>
  <c r="GY86" i="26" s="1"/>
  <c r="HA86" i="26" s="1"/>
  <c r="HC86" i="26" s="1"/>
  <c r="Y101" i="26"/>
  <c r="Z101" i="26" s="1"/>
  <c r="CV101" i="26"/>
  <c r="Y95" i="26"/>
  <c r="Z95" i="26" s="1"/>
  <c r="CV95" i="26"/>
  <c r="DC83" i="26"/>
  <c r="DC84" i="26" s="1"/>
  <c r="Y99" i="26"/>
  <c r="Z99" i="26" s="1"/>
  <c r="CV99" i="26"/>
  <c r="Y96" i="26"/>
  <c r="Z96" i="26" s="1"/>
  <c r="CV96" i="26"/>
  <c r="Y100" i="26"/>
  <c r="Z100" i="26" s="1"/>
  <c r="CV100" i="26"/>
  <c r="Y98" i="26"/>
  <c r="Z98" i="26" s="1"/>
  <c r="CV98" i="26"/>
  <c r="DC106" i="26"/>
  <c r="AH106" i="26" s="1"/>
  <c r="GY106" i="26" s="1"/>
  <c r="HA106" i="26" s="1"/>
  <c r="HC106" i="26" s="1"/>
  <c r="DC104" i="26"/>
  <c r="AH104" i="26" s="1"/>
  <c r="GY104" i="26" s="1"/>
  <c r="HA104" i="26" s="1"/>
  <c r="HC104" i="26" s="1"/>
  <c r="DC105" i="26"/>
  <c r="AH105" i="26" s="1"/>
  <c r="GY105" i="26" s="1"/>
  <c r="HA105" i="26" s="1"/>
  <c r="HC105" i="26" s="1"/>
  <c r="DE93" i="26"/>
  <c r="DC70" i="26"/>
  <c r="AH70" i="26" s="1"/>
  <c r="GY70" i="26" s="1"/>
  <c r="HA70" i="26" s="1"/>
  <c r="HC70" i="26" s="1"/>
  <c r="CR69" i="26"/>
  <c r="Y68" i="26"/>
  <c r="Z68" i="26" s="1"/>
  <c r="CV68" i="26"/>
  <c r="J17" i="26"/>
  <c r="IW17" i="26"/>
  <c r="CY70" i="26"/>
  <c r="AD70" i="26" s="1"/>
  <c r="FG70" i="26" s="1"/>
  <c r="CN69" i="26"/>
  <c r="CY69" i="26" s="1"/>
  <c r="Y66" i="26"/>
  <c r="Z66" i="26" s="1"/>
  <c r="CV66" i="26"/>
  <c r="J16" i="26"/>
  <c r="IW16" i="26"/>
  <c r="J15" i="26"/>
  <c r="IW15" i="26"/>
  <c r="AK83" i="26"/>
  <c r="IF83" i="26" s="1"/>
  <c r="IH83" i="26" s="1"/>
  <c r="IJ83" i="26" s="1"/>
  <c r="DF84" i="26"/>
  <c r="DF85" i="26" s="1"/>
  <c r="DF86" i="26" s="1"/>
  <c r="Y74" i="26"/>
  <c r="Z74" i="26" s="1"/>
  <c r="CV74" i="26"/>
  <c r="CU69" i="26"/>
  <c r="Y73" i="26"/>
  <c r="Z73" i="26" s="1"/>
  <c r="CV73" i="26"/>
  <c r="DB77" i="26"/>
  <c r="AG77" i="26" s="1"/>
  <c r="GN77" i="26" s="1"/>
  <c r="GP77" i="26" s="1"/>
  <c r="GR77" i="26" s="1"/>
  <c r="AK75" i="26"/>
  <c r="IF75" i="26" s="1"/>
  <c r="IH75" i="26" s="1"/>
  <c r="IJ75" i="26" s="1"/>
  <c r="DF74" i="26"/>
  <c r="DD70" i="26"/>
  <c r="DD71" i="26" s="1"/>
  <c r="AI71" i="26" s="1"/>
  <c r="HJ71" i="26" s="1"/>
  <c r="HL71" i="26" s="1"/>
  <c r="HN71" i="26" s="1"/>
  <c r="CS69" i="26"/>
  <c r="DB91" i="26"/>
  <c r="DB92" i="26" s="1"/>
  <c r="DB93" i="26" s="1"/>
  <c r="DB94" i="26" s="1"/>
  <c r="AK63" i="26"/>
  <c r="IF63" i="26" s="1"/>
  <c r="IH63" i="26" s="1"/>
  <c r="IJ63" i="26" s="1"/>
  <c r="DF64" i="26"/>
  <c r="DF65" i="26" s="1"/>
  <c r="DF66" i="26" s="1"/>
  <c r="DF67" i="26" s="1"/>
  <c r="DF68" i="26" s="1"/>
  <c r="DF69" i="26" s="1"/>
  <c r="DF70" i="26" s="1"/>
  <c r="DF71" i="26" s="1"/>
  <c r="AK71" i="26" s="1"/>
  <c r="IF71" i="26" s="1"/>
  <c r="AH77" i="26"/>
  <c r="GY77" i="26" s="1"/>
  <c r="HA77" i="26" s="1"/>
  <c r="HC77" i="26" s="1"/>
  <c r="DC78" i="26"/>
  <c r="DB76" i="26"/>
  <c r="AG76" i="26" s="1"/>
  <c r="GN76" i="26" s="1"/>
  <c r="GP76" i="26" s="1"/>
  <c r="GR76" i="26" s="1"/>
  <c r="AE90" i="26"/>
  <c r="FR90" i="26" s="1"/>
  <c r="FT90" i="26" s="1"/>
  <c r="FV90" i="26" s="1"/>
  <c r="J33" i="26"/>
  <c r="IW33" i="26"/>
  <c r="J32" i="26"/>
  <c r="IW32" i="26"/>
  <c r="J31" i="26"/>
  <c r="IW31" i="26"/>
  <c r="DB70" i="26"/>
  <c r="AG70" i="26" s="1"/>
  <c r="GN70" i="26" s="1"/>
  <c r="GP70" i="26" s="1"/>
  <c r="GR70" i="26" s="1"/>
  <c r="J30" i="26"/>
  <c r="IW30" i="26"/>
  <c r="J37" i="26"/>
  <c r="IW37" i="26"/>
  <c r="J36" i="26"/>
  <c r="IW36" i="26"/>
  <c r="J35" i="26"/>
  <c r="IW35" i="26"/>
  <c r="J27" i="26"/>
  <c r="IW27" i="26"/>
  <c r="J29" i="26"/>
  <c r="IW29" i="26"/>
  <c r="J28" i="26"/>
  <c r="IW28" i="26"/>
  <c r="J34" i="26"/>
  <c r="IW34" i="26"/>
  <c r="J26" i="26"/>
  <c r="IW26" i="26"/>
  <c r="J25" i="26"/>
  <c r="IW25" i="26"/>
  <c r="J24" i="26"/>
  <c r="IW24" i="26"/>
  <c r="J23" i="26"/>
  <c r="IW23" i="26"/>
  <c r="J22" i="26"/>
  <c r="IW22" i="26"/>
  <c r="J21" i="26"/>
  <c r="IW21" i="26"/>
  <c r="J20" i="26"/>
  <c r="IW20" i="26"/>
  <c r="J19" i="26"/>
  <c r="IW19" i="26"/>
  <c r="J18" i="26"/>
  <c r="IW18" i="26"/>
  <c r="DE77" i="26"/>
  <c r="DE78" i="26" s="1"/>
  <c r="DE79" i="26" s="1"/>
  <c r="DE80" i="26" s="1"/>
  <c r="DE81" i="26" s="1"/>
  <c r="DE82" i="26" s="1"/>
  <c r="DE83" i="26" s="1"/>
  <c r="DE84" i="26" s="1"/>
  <c r="DE85" i="26" s="1"/>
  <c r="DE86" i="26" s="1"/>
  <c r="DE87" i="26" s="1"/>
  <c r="DE88" i="26" s="1"/>
  <c r="DE89" i="26" s="1"/>
  <c r="DE90" i="26" s="1"/>
  <c r="DE91" i="26" s="1"/>
  <c r="AG103" i="26"/>
  <c r="GN103" i="26" s="1"/>
  <c r="GP103" i="26" s="1"/>
  <c r="GR103" i="26" s="1"/>
  <c r="Y65" i="26"/>
  <c r="Z65" i="26" s="1"/>
  <c r="CV65" i="26"/>
  <c r="DA63" i="26"/>
  <c r="AF63" i="26" s="1"/>
  <c r="GD63" i="26" s="1"/>
  <c r="GF63" i="26" s="1"/>
  <c r="GH63" i="26" s="1"/>
  <c r="C38" i="26"/>
  <c r="IT38" i="26" s="1"/>
  <c r="IY38" i="26"/>
  <c r="J43" i="26"/>
  <c r="IW43" i="26"/>
  <c r="F52" i="26"/>
  <c r="IY116" i="26"/>
  <c r="IY106" i="26"/>
  <c r="C106" i="26"/>
  <c r="IT106" i="26" s="1"/>
  <c r="J42" i="26"/>
  <c r="IW42" i="26"/>
  <c r="F60" i="26"/>
  <c r="V51" i="26"/>
  <c r="IY115" i="26"/>
  <c r="J41" i="26"/>
  <c r="IW41" i="26"/>
  <c r="V59" i="26"/>
  <c r="IY122" i="26"/>
  <c r="IY114" i="26"/>
  <c r="IY108" i="26"/>
  <c r="C108" i="26"/>
  <c r="IY107" i="26"/>
  <c r="V57" i="26"/>
  <c r="IY113" i="26"/>
  <c r="J39" i="26"/>
  <c r="IW39" i="26"/>
  <c r="IY112" i="26"/>
  <c r="V54" i="26"/>
  <c r="J38" i="26"/>
  <c r="IW38" i="26"/>
  <c r="V48" i="26"/>
  <c r="IY119" i="26"/>
  <c r="F50" i="26"/>
  <c r="IY121" i="26"/>
  <c r="IY120" i="26"/>
  <c r="IY118" i="26"/>
  <c r="IY110" i="26"/>
  <c r="J40" i="26"/>
  <c r="IW40" i="26"/>
  <c r="J44" i="26"/>
  <c r="IW44" i="26"/>
  <c r="IY117" i="26"/>
  <c r="C109" i="26"/>
  <c r="IT109" i="26" s="1"/>
  <c r="IY109" i="26"/>
  <c r="IH92" i="26"/>
  <c r="IJ92" i="26" s="1"/>
  <c r="IX92" i="26"/>
  <c r="IH82" i="26"/>
  <c r="IJ82" i="26" s="1"/>
  <c r="IX82" i="26"/>
  <c r="IH106" i="26"/>
  <c r="IJ106" i="26" s="1"/>
  <c r="IX106" i="26"/>
  <c r="IH88" i="26"/>
  <c r="IJ88" i="26" s="1"/>
  <c r="IX88" i="26"/>
  <c r="IH87" i="26"/>
  <c r="IJ87" i="26" s="1"/>
  <c r="IX87" i="26"/>
  <c r="IH81" i="26"/>
  <c r="IJ81" i="26" s="1"/>
  <c r="IX81" i="26"/>
  <c r="IX63" i="26"/>
  <c r="IH95" i="26"/>
  <c r="IJ95" i="26" s="1"/>
  <c r="IX95" i="26"/>
  <c r="IH89" i="26"/>
  <c r="IJ89" i="26" s="1"/>
  <c r="IX89" i="26"/>
  <c r="Y107" i="26"/>
  <c r="C107" i="26" s="1"/>
  <c r="IX107" i="26"/>
  <c r="IX70" i="26"/>
  <c r="IH90" i="26"/>
  <c r="IJ90" i="26" s="1"/>
  <c r="IX90" i="26"/>
  <c r="IH91" i="26"/>
  <c r="IJ91" i="26" s="1"/>
  <c r="IX91" i="26"/>
  <c r="IX83" i="26"/>
  <c r="IX75" i="26"/>
  <c r="IH76" i="26"/>
  <c r="IJ76" i="26" s="1"/>
  <c r="IX76" i="26"/>
  <c r="EO94" i="26"/>
  <c r="EO90" i="26"/>
  <c r="EU86" i="26"/>
  <c r="EU78" i="26"/>
  <c r="CR92" i="26"/>
  <c r="DC92" i="26" s="1"/>
  <c r="AH92" i="26" s="1"/>
  <c r="GY92" i="26" s="1"/>
  <c r="HA92" i="26" s="1"/>
  <c r="HC92" i="26" s="1"/>
  <c r="V60" i="26"/>
  <c r="V52" i="26"/>
  <c r="DF78" i="26"/>
  <c r="AK78" i="26" s="1"/>
  <c r="IF78" i="26" s="1"/>
  <c r="AH73" i="26"/>
  <c r="GY73" i="26" s="1"/>
  <c r="HA73" i="26" s="1"/>
  <c r="HC73" i="26" s="1"/>
  <c r="AG65" i="26"/>
  <c r="GN65" i="26" s="1"/>
  <c r="GP65" i="26" s="1"/>
  <c r="GR65" i="26" s="1"/>
  <c r="DA81" i="26"/>
  <c r="AF81" i="26" s="1"/>
  <c r="GD81" i="26" s="1"/>
  <c r="GF81" i="26" s="1"/>
  <c r="GH81" i="26" s="1"/>
  <c r="AK73" i="26"/>
  <c r="IF73" i="26" s="1"/>
  <c r="HT64" i="26"/>
  <c r="HV64" i="26" s="1"/>
  <c r="HX64" i="26" s="1"/>
  <c r="HT75" i="26"/>
  <c r="HV75" i="26" s="1"/>
  <c r="HX75" i="26" s="1"/>
  <c r="DE73" i="26"/>
  <c r="DE74" i="26" s="1"/>
  <c r="AJ74" i="26" s="1"/>
  <c r="DF93" i="26"/>
  <c r="AK93" i="26" s="1"/>
  <c r="IF93" i="26" s="1"/>
  <c r="AI63" i="26"/>
  <c r="HJ63" i="26" s="1"/>
  <c r="HL63" i="26" s="1"/>
  <c r="HN63" i="26" s="1"/>
  <c r="DF80" i="26"/>
  <c r="AK80" i="26" s="1"/>
  <c r="IF80" i="26" s="1"/>
  <c r="HT63" i="26"/>
  <c r="HV63" i="26" s="1"/>
  <c r="HX63" i="26" s="1"/>
  <c r="AI76" i="26"/>
  <c r="HJ76" i="26" s="1"/>
  <c r="HL76" i="26" s="1"/>
  <c r="HN76" i="26" s="1"/>
  <c r="DA77" i="26"/>
  <c r="AF77" i="26" s="1"/>
  <c r="GD77" i="26" s="1"/>
  <c r="GF77" i="26" s="1"/>
  <c r="GH77" i="26" s="1"/>
  <c r="DD78" i="26"/>
  <c r="DD79" i="26" s="1"/>
  <c r="DA79" i="26" s="1"/>
  <c r="AF79" i="26" s="1"/>
  <c r="GD79" i="26" s="1"/>
  <c r="GF79" i="26" s="1"/>
  <c r="GH79" i="26" s="1"/>
  <c r="Y103" i="26"/>
  <c r="C103" i="26" s="1"/>
  <c r="IT103" i="26" s="1"/>
  <c r="CV103" i="26"/>
  <c r="AJ76" i="26"/>
  <c r="AI94" i="26"/>
  <c r="HJ94" i="26" s="1"/>
  <c r="HL94" i="26" s="1"/>
  <c r="HN94" i="26" s="1"/>
  <c r="AI104" i="26"/>
  <c r="HJ104" i="26" s="1"/>
  <c r="HL104" i="26" s="1"/>
  <c r="HN104" i="26" s="1"/>
  <c r="AG73" i="26"/>
  <c r="GN73" i="26" s="1"/>
  <c r="GP73" i="26" s="1"/>
  <c r="GR73" i="26" s="1"/>
  <c r="AK77" i="26"/>
  <c r="IF77" i="26" s="1"/>
  <c r="AE73" i="26"/>
  <c r="FR73" i="26" s="1"/>
  <c r="FT73" i="26" s="1"/>
  <c r="FV73" i="26" s="1"/>
  <c r="AK79" i="26"/>
  <c r="IF79" i="26" s="1"/>
  <c r="AI77" i="26"/>
  <c r="HJ77" i="26" s="1"/>
  <c r="HL77" i="26" s="1"/>
  <c r="HN77" i="26" s="1"/>
  <c r="DE65" i="26"/>
  <c r="DE66" i="26" s="1"/>
  <c r="DE67" i="26" s="1"/>
  <c r="DE68" i="26" s="1"/>
  <c r="AG79" i="26"/>
  <c r="GN79" i="26" s="1"/>
  <c r="GP79" i="26" s="1"/>
  <c r="GR79" i="26" s="1"/>
  <c r="AI75" i="26"/>
  <c r="HJ75" i="26" s="1"/>
  <c r="HL75" i="26" s="1"/>
  <c r="HN75" i="26" s="1"/>
  <c r="DA72" i="26"/>
  <c r="AF72" i="26" s="1"/>
  <c r="GD72" i="26" s="1"/>
  <c r="GF72" i="26" s="1"/>
  <c r="GH72" i="26" s="1"/>
  <c r="AH96" i="26"/>
  <c r="GY96" i="26" s="1"/>
  <c r="HA96" i="26" s="1"/>
  <c r="HC96" i="26" s="1"/>
  <c r="AH94" i="26"/>
  <c r="GY94" i="26" s="1"/>
  <c r="HA94" i="26" s="1"/>
  <c r="HC94" i="26" s="1"/>
  <c r="AG64" i="26"/>
  <c r="GN64" i="26" s="1"/>
  <c r="GP64" i="26" s="1"/>
  <c r="GR64" i="26" s="1"/>
  <c r="AI73" i="26"/>
  <c r="HJ73" i="26" s="1"/>
  <c r="HL73" i="26" s="1"/>
  <c r="HN73" i="26" s="1"/>
  <c r="AE63" i="26"/>
  <c r="CZ105" i="26"/>
  <c r="AE105" i="26" s="1"/>
  <c r="FR105" i="26" s="1"/>
  <c r="FT105" i="26" s="1"/>
  <c r="FV105" i="26" s="1"/>
  <c r="DA93" i="26"/>
  <c r="AF93" i="26" s="1"/>
  <c r="GD93" i="26" s="1"/>
  <c r="GF93" i="26" s="1"/>
  <c r="GH93" i="26" s="1"/>
  <c r="AK72" i="26"/>
  <c r="IF72" i="26" s="1"/>
  <c r="AI64" i="26"/>
  <c r="HJ64" i="26" s="1"/>
  <c r="HL64" i="26" s="1"/>
  <c r="HN64" i="26" s="1"/>
  <c r="AH65" i="26"/>
  <c r="GY65" i="26" s="1"/>
  <c r="HA65" i="26" s="1"/>
  <c r="HC65" i="26" s="1"/>
  <c r="CZ104" i="26"/>
  <c r="AE104" i="26" s="1"/>
  <c r="FR104" i="26" s="1"/>
  <c r="FT104" i="26" s="1"/>
  <c r="FV104" i="26" s="1"/>
  <c r="F54" i="26"/>
  <c r="CZ106" i="26"/>
  <c r="AE106" i="26" s="1"/>
  <c r="CZ94" i="26"/>
  <c r="AE80" i="26"/>
  <c r="FR80" i="26" s="1"/>
  <c r="FT80" i="26" s="1"/>
  <c r="FV80" i="26" s="1"/>
  <c r="AJ72" i="26"/>
  <c r="DA90" i="26"/>
  <c r="AF90" i="26" s="1"/>
  <c r="GD90" i="26" s="1"/>
  <c r="GF90" i="26" s="1"/>
  <c r="GH90" i="26" s="1"/>
  <c r="DA91" i="26"/>
  <c r="AF91" i="26" s="1"/>
  <c r="GD91" i="26" s="1"/>
  <c r="GF91" i="26" s="1"/>
  <c r="GH91" i="26" s="1"/>
  <c r="DA92" i="26"/>
  <c r="AF92" i="26" s="1"/>
  <c r="GD92" i="26" s="1"/>
  <c r="GF92" i="26" s="1"/>
  <c r="GH92" i="26" s="1"/>
  <c r="CY95" i="26"/>
  <c r="GY103" i="26"/>
  <c r="HA103" i="26" s="1"/>
  <c r="HC103" i="26" s="1"/>
  <c r="CY71" i="26"/>
  <c r="AD71" i="26" s="1"/>
  <c r="FG71" i="26" s="1"/>
  <c r="CY77" i="26"/>
  <c r="AD77" i="26" s="1"/>
  <c r="FG77" i="26" s="1"/>
  <c r="CY76" i="26"/>
  <c r="AD76" i="26" s="1"/>
  <c r="CY75" i="26"/>
  <c r="AD75" i="26" s="1"/>
  <c r="CV76" i="26"/>
  <c r="C60" i="26"/>
  <c r="IT60" i="26" s="1"/>
  <c r="C43" i="26"/>
  <c r="IT43" i="26" s="1"/>
  <c r="C58" i="26"/>
  <c r="IT58" i="26" s="1"/>
  <c r="C50" i="26"/>
  <c r="IT50" i="26" s="1"/>
  <c r="C42" i="26"/>
  <c r="IT42" i="26" s="1"/>
  <c r="BL90" i="26"/>
  <c r="CV90" i="26" s="1"/>
  <c r="CV86" i="26"/>
  <c r="C57" i="26"/>
  <c r="IT57" i="26" s="1"/>
  <c r="C49" i="26"/>
  <c r="IT49" i="26" s="1"/>
  <c r="C41" i="26"/>
  <c r="IT41" i="26" s="1"/>
  <c r="F57" i="26"/>
  <c r="CV85" i="26"/>
  <c r="EO85" i="26"/>
  <c r="EO77" i="26"/>
  <c r="EO69" i="26"/>
  <c r="EU65" i="26"/>
  <c r="C51" i="26"/>
  <c r="IT51" i="26" s="1"/>
  <c r="C48" i="26"/>
  <c r="IT48" i="26" s="1"/>
  <c r="C55" i="26"/>
  <c r="IT55" i="26" s="1"/>
  <c r="C47" i="26"/>
  <c r="IT47" i="26" s="1"/>
  <c r="C39" i="26"/>
  <c r="IT39" i="26" s="1"/>
  <c r="C86" i="26"/>
  <c r="IT86" i="26" s="1"/>
  <c r="C44" i="26"/>
  <c r="IT44" i="26" s="1"/>
  <c r="C59" i="26"/>
  <c r="IT59" i="26" s="1"/>
  <c r="C56" i="26"/>
  <c r="IT56" i="26" s="1"/>
  <c r="C62" i="26"/>
  <c r="IT62" i="26" s="1"/>
  <c r="C54" i="26"/>
  <c r="IT54" i="26" s="1"/>
  <c r="C46" i="26"/>
  <c r="IT46" i="26" s="1"/>
  <c r="Y76" i="26"/>
  <c r="Z76" i="26" s="1"/>
  <c r="V50" i="26"/>
  <c r="C52" i="26"/>
  <c r="IT52" i="26" s="1"/>
  <c r="C40" i="26"/>
  <c r="IT40" i="26" s="1"/>
  <c r="C61" i="26"/>
  <c r="IT61" i="26" s="1"/>
  <c r="C53" i="26"/>
  <c r="IT53" i="26" s="1"/>
  <c r="C45" i="26"/>
  <c r="IT45" i="26" s="1"/>
  <c r="EU99" i="26"/>
  <c r="EU95" i="26"/>
  <c r="EO91" i="26"/>
  <c r="EU87" i="26"/>
  <c r="EU83" i="26"/>
  <c r="EO79" i="26"/>
  <c r="EU75" i="26"/>
  <c r="EU71" i="26"/>
  <c r="AD92" i="26"/>
  <c r="FG92" i="26" s="1"/>
  <c r="CV81" i="26"/>
  <c r="AD82" i="26"/>
  <c r="FG82" i="26" s="1"/>
  <c r="CV89" i="26"/>
  <c r="AD86" i="26"/>
  <c r="FG86" i="26" s="1"/>
  <c r="AD83" i="26"/>
  <c r="FG83" i="26" s="1"/>
  <c r="C93" i="26"/>
  <c r="IT93" i="26" s="1"/>
  <c r="C67" i="26"/>
  <c r="IT67" i="26" s="1"/>
  <c r="AD84" i="26"/>
  <c r="FG84" i="26" s="1"/>
  <c r="AD90" i="26"/>
  <c r="FG90" i="26" s="1"/>
  <c r="AD85" i="26"/>
  <c r="FG85" i="26" s="1"/>
  <c r="AG78" i="26"/>
  <c r="GN78" i="26" s="1"/>
  <c r="GP78" i="26" s="1"/>
  <c r="GR78" i="26" s="1"/>
  <c r="AD89" i="26"/>
  <c r="FG89" i="26" s="1"/>
  <c r="C81" i="26"/>
  <c r="IT81" i="26" s="1"/>
  <c r="AD91" i="26"/>
  <c r="FG91" i="26" s="1"/>
  <c r="C105" i="26"/>
  <c r="IT105" i="26" s="1"/>
  <c r="C92" i="26"/>
  <c r="IT92" i="26" s="1"/>
  <c r="Z92" i="26"/>
  <c r="CV64" i="26"/>
  <c r="C63" i="26"/>
  <c r="IT63" i="26" s="1"/>
  <c r="Y85" i="26"/>
  <c r="C88" i="26"/>
  <c r="IT88" i="26" s="1"/>
  <c r="C80" i="26"/>
  <c r="IT80" i="26" s="1"/>
  <c r="C71" i="26"/>
  <c r="IT71" i="26" s="1"/>
  <c r="CV92" i="26"/>
  <c r="CV88" i="26"/>
  <c r="CV105" i="26"/>
  <c r="C104" i="26"/>
  <c r="IT104" i="26" s="1"/>
  <c r="C97" i="26"/>
  <c r="IT97" i="26" s="1"/>
  <c r="C90" i="26"/>
  <c r="IT90" i="26" s="1"/>
  <c r="CV87" i="26"/>
  <c r="CV75" i="26"/>
  <c r="CV79" i="26"/>
  <c r="C84" i="26"/>
  <c r="IT84" i="26" s="1"/>
  <c r="CV84" i="26"/>
  <c r="C82" i="26"/>
  <c r="IT82" i="26" s="1"/>
  <c r="C64" i="26"/>
  <c r="IT64" i="26" s="1"/>
  <c r="CV71" i="26"/>
  <c r="CV63" i="26"/>
  <c r="BM105" i="26"/>
  <c r="BM88" i="26"/>
  <c r="CV107" i="26"/>
  <c r="DG107" i="26" s="1"/>
  <c r="AD88" i="26"/>
  <c r="FG88" i="26" s="1"/>
  <c r="AD87" i="26"/>
  <c r="FG87" i="26" s="1"/>
  <c r="BM89" i="26"/>
  <c r="BM92" i="26"/>
  <c r="BM107" i="26"/>
  <c r="BM86" i="26"/>
  <c r="CV77" i="26"/>
  <c r="G70" i="26"/>
  <c r="IY70" i="26" s="1"/>
  <c r="Z89" i="26"/>
  <c r="C89" i="26"/>
  <c r="IT89" i="26" s="1"/>
  <c r="V58" i="26"/>
  <c r="F58" i="26"/>
  <c r="C94" i="26"/>
  <c r="IT94" i="26" s="1"/>
  <c r="C69" i="26"/>
  <c r="IT69" i="26" s="1"/>
  <c r="V49" i="26"/>
  <c r="F49" i="26"/>
  <c r="AF82" i="26"/>
  <c r="GD82" i="26" s="1"/>
  <c r="GF82" i="26" s="1"/>
  <c r="GH82" i="26" s="1"/>
  <c r="AD94" i="26"/>
  <c r="FG94" i="26" s="1"/>
  <c r="C83" i="26"/>
  <c r="IT83" i="26" s="1"/>
  <c r="F51" i="26"/>
  <c r="F56" i="26"/>
  <c r="V56" i="26"/>
  <c r="Y72" i="26"/>
  <c r="Z72" i="26" s="1"/>
  <c r="CV72" i="26"/>
  <c r="AK104" i="26"/>
  <c r="IF104" i="26" s="1"/>
  <c r="AK105" i="26"/>
  <c r="IF105" i="26" s="1"/>
  <c r="AD72" i="26"/>
  <c r="F53" i="26"/>
  <c r="V53" i="26"/>
  <c r="CV106" i="26"/>
  <c r="ER106" i="26" s="1"/>
  <c r="BM106" i="26"/>
  <c r="C91" i="26"/>
  <c r="IT91" i="26" s="1"/>
  <c r="AD93" i="26"/>
  <c r="FG93" i="26" s="1"/>
  <c r="CV91" i="26"/>
  <c r="BL82" i="26"/>
  <c r="C87" i="26"/>
  <c r="IT87" i="26" s="1"/>
  <c r="F48" i="26"/>
  <c r="CV94" i="26"/>
  <c r="EU101" i="26"/>
  <c r="AG80" i="26"/>
  <c r="GN80" i="26" s="1"/>
  <c r="GP80" i="26" s="1"/>
  <c r="GR80" i="26" s="1"/>
  <c r="F61" i="26"/>
  <c r="V61" i="26"/>
  <c r="CV93" i="26"/>
  <c r="CV70" i="26"/>
  <c r="BL83" i="26"/>
  <c r="AF94" i="26"/>
  <c r="GD94" i="26" s="1"/>
  <c r="GF94" i="26" s="1"/>
  <c r="GH94" i="26" s="1"/>
  <c r="CV104" i="26"/>
  <c r="AD81" i="26"/>
  <c r="FG81" i="26" s="1"/>
  <c r="EU100" i="26"/>
  <c r="EU96" i="26"/>
  <c r="EU92" i="26"/>
  <c r="EU88" i="26"/>
  <c r="EU84" i="26"/>
  <c r="EU80" i="26"/>
  <c r="EO76" i="26"/>
  <c r="EU68" i="26"/>
  <c r="EO104" i="26"/>
  <c r="DY109" i="26"/>
  <c r="DR109" i="26" s="1"/>
  <c r="DO109" i="26" s="1"/>
  <c r="EO109" i="26"/>
  <c r="DY108" i="26"/>
  <c r="DR108" i="26" s="1"/>
  <c r="DO108" i="26" s="1"/>
  <c r="DY100" i="26"/>
  <c r="DR100" i="26" s="1"/>
  <c r="DO100" i="26" s="1"/>
  <c r="EO95" i="26"/>
  <c r="EO99" i="26"/>
  <c r="DY105" i="26"/>
  <c r="DR105" i="26" s="1"/>
  <c r="DO105" i="26" s="1"/>
  <c r="DY97" i="26"/>
  <c r="DR97" i="26" s="1"/>
  <c r="DO97" i="26" s="1"/>
  <c r="EO71" i="26"/>
  <c r="EU85" i="26"/>
  <c r="EO86" i="26"/>
  <c r="EO96" i="26"/>
  <c r="EO68" i="26"/>
  <c r="EO65" i="26"/>
  <c r="EO75" i="26"/>
  <c r="EO101" i="26"/>
  <c r="EU79" i="26"/>
  <c r="DY103" i="26"/>
  <c r="DR103" i="26" s="1"/>
  <c r="DO103" i="26" s="1"/>
  <c r="DY87" i="26"/>
  <c r="DR87" i="26" s="1"/>
  <c r="DO87" i="26" s="1"/>
  <c r="DY79" i="26"/>
  <c r="DR79" i="26" s="1"/>
  <c r="DO79" i="26" s="1"/>
  <c r="DY71" i="26"/>
  <c r="DR71" i="26" s="1"/>
  <c r="DO71" i="26" s="1"/>
  <c r="EO80" i="26"/>
  <c r="EO87" i="26"/>
  <c r="EU104" i="26"/>
  <c r="EO78" i="26"/>
  <c r="EO84" i="26"/>
  <c r="DY106" i="26"/>
  <c r="DR106" i="26" s="1"/>
  <c r="DO106" i="26" s="1"/>
  <c r="DY98" i="26"/>
  <c r="DR98" i="26" s="1"/>
  <c r="DO98" i="26" s="1"/>
  <c r="DY90" i="26"/>
  <c r="DR90" i="26" s="1"/>
  <c r="DO90" i="26" s="1"/>
  <c r="DY82" i="26"/>
  <c r="DR82" i="26" s="1"/>
  <c r="DO82" i="26" s="1"/>
  <c r="DY74" i="26"/>
  <c r="DR74" i="26" s="1"/>
  <c r="DO74" i="26" s="1"/>
  <c r="DY66" i="26"/>
  <c r="DR66" i="26" s="1"/>
  <c r="DO66" i="26" s="1"/>
  <c r="DY89" i="26"/>
  <c r="DR89" i="26" s="1"/>
  <c r="DO89" i="26" s="1"/>
  <c r="DY81" i="26"/>
  <c r="DR81" i="26" s="1"/>
  <c r="DO81" i="26" s="1"/>
  <c r="DY73" i="26"/>
  <c r="DR73" i="26" s="1"/>
  <c r="DO73" i="26" s="1"/>
  <c r="DY65" i="26"/>
  <c r="DR65" i="26" s="1"/>
  <c r="DO65" i="26" s="1"/>
  <c r="EU123" i="26"/>
  <c r="EU94" i="26"/>
  <c r="EU91" i="26"/>
  <c r="EU106" i="26"/>
  <c r="EO92" i="26"/>
  <c r="DY101" i="26"/>
  <c r="DR101" i="26" s="1"/>
  <c r="DO101" i="26" s="1"/>
  <c r="EO82" i="26"/>
  <c r="EU82" i="26"/>
  <c r="EU67" i="26"/>
  <c r="EO67" i="26"/>
  <c r="EO98" i="26"/>
  <c r="EU98" i="26"/>
  <c r="EU74" i="26"/>
  <c r="EO74" i="26"/>
  <c r="EO70" i="26"/>
  <c r="EU70" i="26"/>
  <c r="EO100" i="26"/>
  <c r="DY64" i="26"/>
  <c r="DR64" i="26" s="1"/>
  <c r="DO64" i="26" s="1"/>
  <c r="EU63" i="26"/>
  <c r="EO83" i="26"/>
  <c r="DY93" i="26"/>
  <c r="DR93" i="26" s="1"/>
  <c r="DO93" i="26" s="1"/>
  <c r="DY85" i="26"/>
  <c r="DR85" i="26" s="1"/>
  <c r="DO85" i="26" s="1"/>
  <c r="DY77" i="26"/>
  <c r="DR77" i="26" s="1"/>
  <c r="DO77" i="26" s="1"/>
  <c r="DY69" i="26"/>
  <c r="DR69" i="26" s="1"/>
  <c r="DO69" i="26" s="1"/>
  <c r="EU76" i="26"/>
  <c r="DY107" i="26"/>
  <c r="DR107" i="26" s="1"/>
  <c r="DO107" i="26" s="1"/>
  <c r="DY99" i="26"/>
  <c r="DR99" i="26" s="1"/>
  <c r="DO99" i="26" s="1"/>
  <c r="DY92" i="26"/>
  <c r="DR92" i="26" s="1"/>
  <c r="DO92" i="26" s="1"/>
  <c r="DY91" i="26"/>
  <c r="DR91" i="26" s="1"/>
  <c r="DO91" i="26" s="1"/>
  <c r="DY84" i="26"/>
  <c r="DR84" i="26" s="1"/>
  <c r="DO84" i="26" s="1"/>
  <c r="DY76" i="26"/>
  <c r="DR76" i="26" s="1"/>
  <c r="DO76" i="26" s="1"/>
  <c r="DY68" i="26"/>
  <c r="DR68" i="26" s="1"/>
  <c r="DO68" i="26" s="1"/>
  <c r="EO105" i="26"/>
  <c r="EU105" i="26"/>
  <c r="DY75" i="26"/>
  <c r="DR75" i="26" s="1"/>
  <c r="DO75" i="26" s="1"/>
  <c r="EU90" i="26"/>
  <c r="EU69" i="26"/>
  <c r="DY102" i="26"/>
  <c r="DR102" i="26" s="1"/>
  <c r="DO102" i="26" s="1"/>
  <c r="DY94" i="26"/>
  <c r="DR94" i="26" s="1"/>
  <c r="DO94" i="26" s="1"/>
  <c r="DY86" i="26"/>
  <c r="DR86" i="26" s="1"/>
  <c r="DO86" i="26" s="1"/>
  <c r="DY78" i="26"/>
  <c r="DR78" i="26" s="1"/>
  <c r="DO78" i="26" s="1"/>
  <c r="DY70" i="26"/>
  <c r="DR70" i="26" s="1"/>
  <c r="DO70" i="26" s="1"/>
  <c r="EU108" i="26"/>
  <c r="EO108" i="26"/>
  <c r="DY95" i="26"/>
  <c r="DR95" i="26" s="1"/>
  <c r="DO95" i="26" s="1"/>
  <c r="DY96" i="26"/>
  <c r="DR96" i="26" s="1"/>
  <c r="DO96" i="26" s="1"/>
  <c r="EO66" i="26"/>
  <c r="EU66" i="26"/>
  <c r="DY104" i="26"/>
  <c r="DR104" i="26" s="1"/>
  <c r="DO104" i="26" s="1"/>
  <c r="EU93" i="26"/>
  <c r="EO93" i="26"/>
  <c r="EU72" i="26"/>
  <c r="EO72" i="26"/>
  <c r="EU77" i="26"/>
  <c r="DY67" i="26"/>
  <c r="DR67" i="26" s="1"/>
  <c r="DO67" i="26" s="1"/>
  <c r="EO81" i="26"/>
  <c r="EU81" i="26"/>
  <c r="EO107" i="26"/>
  <c r="EU107" i="26"/>
  <c r="EU102" i="26"/>
  <c r="EO102" i="26"/>
  <c r="DY83" i="26"/>
  <c r="DR83" i="26" s="1"/>
  <c r="DO83" i="26" s="1"/>
  <c r="EU89" i="26"/>
  <c r="EO89" i="26"/>
  <c r="DY88" i="26"/>
  <c r="DR88" i="26" s="1"/>
  <c r="DO88" i="26" s="1"/>
  <c r="DY80" i="26"/>
  <c r="DR80" i="26" s="1"/>
  <c r="DO80" i="26" s="1"/>
  <c r="DY72" i="26"/>
  <c r="DR72" i="26" s="1"/>
  <c r="DO72" i="26" s="1"/>
  <c r="EO97" i="26"/>
  <c r="EU97" i="26"/>
  <c r="EU64" i="26"/>
  <c r="EO64" i="26"/>
  <c r="EO88" i="26"/>
  <c r="EO103" i="26"/>
  <c r="EU103" i="26"/>
  <c r="EU73" i="26"/>
  <c r="EO73" i="26"/>
  <c r="C95" i="26" l="1"/>
  <c r="IT95" i="26" s="1"/>
  <c r="DC87" i="26"/>
  <c r="AH87" i="26" s="1"/>
  <c r="GY87" i="26" s="1"/>
  <c r="HA87" i="26" s="1"/>
  <c r="HC87" i="26" s="1"/>
  <c r="C96" i="26"/>
  <c r="IT96" i="26" s="1"/>
  <c r="C100" i="26"/>
  <c r="IT100" i="26" s="1"/>
  <c r="C66" i="26"/>
  <c r="IT66" i="26" s="1"/>
  <c r="C99" i="26"/>
  <c r="IT99" i="26" s="1"/>
  <c r="AI70" i="26"/>
  <c r="HJ70" i="26" s="1"/>
  <c r="HL70" i="26" s="1"/>
  <c r="HN70" i="26" s="1"/>
  <c r="AJ82" i="26"/>
  <c r="HT82" i="26" s="1"/>
  <c r="HV82" i="26" s="1"/>
  <c r="HX82" i="26" s="1"/>
  <c r="C98" i="26"/>
  <c r="IT98" i="26" s="1"/>
  <c r="C68" i="26"/>
  <c r="IT68" i="26" s="1"/>
  <c r="C102" i="26"/>
  <c r="IT102" i="26" s="1"/>
  <c r="FI85" i="26"/>
  <c r="FK85" i="26" s="1"/>
  <c r="C101" i="26"/>
  <c r="IT101" i="26" s="1"/>
  <c r="FI93" i="26"/>
  <c r="FK93" i="26" s="1"/>
  <c r="FI87" i="26"/>
  <c r="FK87" i="26" s="1"/>
  <c r="FI90" i="26"/>
  <c r="FK90" i="26" s="1"/>
  <c r="FI82" i="26"/>
  <c r="FK82" i="26" s="1"/>
  <c r="FI94" i="26"/>
  <c r="FK94" i="26" s="1"/>
  <c r="FI84" i="26"/>
  <c r="FK84" i="26" s="1"/>
  <c r="FI92" i="26"/>
  <c r="FK92" i="26" s="1"/>
  <c r="FI70" i="26"/>
  <c r="FK70" i="26" s="1"/>
  <c r="FI91" i="26"/>
  <c r="FK91" i="26" s="1"/>
  <c r="FI88" i="26"/>
  <c r="FK88" i="26" s="1"/>
  <c r="FI81" i="26"/>
  <c r="FK81" i="26" s="1"/>
  <c r="FI77" i="26"/>
  <c r="FK77" i="26" s="1"/>
  <c r="FI89" i="26"/>
  <c r="FK89" i="26" s="1"/>
  <c r="FI83" i="26"/>
  <c r="FK83" i="26" s="1"/>
  <c r="FI71" i="26"/>
  <c r="FK71" i="26" s="1"/>
  <c r="FI86" i="26"/>
  <c r="FK86" i="26" s="1"/>
  <c r="CV69" i="26"/>
  <c r="DA70" i="26"/>
  <c r="AF70" i="26" s="1"/>
  <c r="GD70" i="26" s="1"/>
  <c r="GF70" i="26" s="1"/>
  <c r="GH70" i="26" s="1"/>
  <c r="AJ86" i="26"/>
  <c r="HT86" i="26" s="1"/>
  <c r="HV86" i="26" s="1"/>
  <c r="HX86" i="26" s="1"/>
  <c r="AK85" i="26"/>
  <c r="IF85" i="26" s="1"/>
  <c r="IH85" i="26" s="1"/>
  <c r="IJ85" i="26" s="1"/>
  <c r="AK64" i="26"/>
  <c r="IF64" i="26" s="1"/>
  <c r="IH64" i="26" s="1"/>
  <c r="IJ64" i="26" s="1"/>
  <c r="CV67" i="26"/>
  <c r="AK70" i="26"/>
  <c r="IF70" i="26" s="1"/>
  <c r="IH70" i="26" s="1"/>
  <c r="IJ70" i="26" s="1"/>
  <c r="AJ94" i="26"/>
  <c r="AE94" i="26"/>
  <c r="FR94" i="26" s="1"/>
  <c r="FT94" i="26" s="1"/>
  <c r="FV94" i="26" s="1"/>
  <c r="CZ91" i="26"/>
  <c r="CZ92" i="26" s="1"/>
  <c r="CZ93" i="26" s="1"/>
  <c r="AJ81" i="26"/>
  <c r="HT81" i="26" s="1"/>
  <c r="HV81" i="26" s="1"/>
  <c r="HX81" i="26" s="1"/>
  <c r="C65" i="26"/>
  <c r="IT65" i="26" s="1"/>
  <c r="AL63" i="26"/>
  <c r="ER94" i="26"/>
  <c r="IT107" i="26"/>
  <c r="J48" i="26"/>
  <c r="IW48" i="26"/>
  <c r="V47" i="26"/>
  <c r="J49" i="26"/>
  <c r="IW49" i="26"/>
  <c r="J54" i="26"/>
  <c r="IW54" i="26"/>
  <c r="J60" i="26"/>
  <c r="IW60" i="26"/>
  <c r="J61" i="26"/>
  <c r="IW61" i="26"/>
  <c r="J53" i="26"/>
  <c r="IW53" i="26"/>
  <c r="J56" i="26"/>
  <c r="IW56" i="26"/>
  <c r="AH74" i="26"/>
  <c r="GY74" i="26" s="1"/>
  <c r="HA74" i="26" s="1"/>
  <c r="HC74" i="26" s="1"/>
  <c r="F62" i="26"/>
  <c r="J52" i="26"/>
  <c r="IW52" i="26"/>
  <c r="J58" i="26"/>
  <c r="IW58" i="26"/>
  <c r="IT108" i="26"/>
  <c r="DJ108" i="26"/>
  <c r="DN108" i="26" s="1"/>
  <c r="J51" i="26"/>
  <c r="IW51" i="26"/>
  <c r="J57" i="26"/>
  <c r="IW57" i="26"/>
  <c r="F59" i="26"/>
  <c r="J50" i="26"/>
  <c r="IW50" i="26"/>
  <c r="IH77" i="26"/>
  <c r="IJ77" i="26" s="1"/>
  <c r="IX77" i="26"/>
  <c r="IH93" i="26"/>
  <c r="IJ93" i="26" s="1"/>
  <c r="IX93" i="26"/>
  <c r="IX85" i="26"/>
  <c r="IH71" i="26"/>
  <c r="IJ71" i="26" s="1"/>
  <c r="IX71" i="26"/>
  <c r="IX64" i="26"/>
  <c r="IH105" i="26"/>
  <c r="IJ105" i="26" s="1"/>
  <c r="IX105" i="26"/>
  <c r="IH79" i="26"/>
  <c r="IJ79" i="26" s="1"/>
  <c r="IX79" i="26"/>
  <c r="IH80" i="26"/>
  <c r="IJ80" i="26" s="1"/>
  <c r="IX80" i="26"/>
  <c r="IH78" i="26"/>
  <c r="IJ78" i="26" s="1"/>
  <c r="IX78" i="26"/>
  <c r="IH104" i="26"/>
  <c r="IJ104" i="26" s="1"/>
  <c r="IX104" i="26"/>
  <c r="IH72" i="26"/>
  <c r="IJ72" i="26" s="1"/>
  <c r="IX72" i="26"/>
  <c r="IH73" i="26"/>
  <c r="IJ73" i="26" s="1"/>
  <c r="IX73" i="26"/>
  <c r="ER90" i="26"/>
  <c r="F107" i="26"/>
  <c r="V62" i="26"/>
  <c r="AK65" i="26"/>
  <c r="IF65" i="26" s="1"/>
  <c r="DA83" i="26"/>
  <c r="DA84" i="26" s="1"/>
  <c r="DA85" i="26" s="1"/>
  <c r="DA86" i="26" s="1"/>
  <c r="DA87" i="26" s="1"/>
  <c r="DA88" i="26" s="1"/>
  <c r="DA89" i="26" s="1"/>
  <c r="AF89" i="26" s="1"/>
  <c r="GD89" i="26" s="1"/>
  <c r="GF89" i="26" s="1"/>
  <c r="GH89" i="26" s="1"/>
  <c r="ER77" i="26"/>
  <c r="AJ73" i="26"/>
  <c r="AK86" i="26"/>
  <c r="IF86" i="26" s="1"/>
  <c r="AG66" i="26"/>
  <c r="GN66" i="26" s="1"/>
  <c r="GP66" i="26" s="1"/>
  <c r="GR66" i="26" s="1"/>
  <c r="CY78" i="26"/>
  <c r="CY79" i="26" s="1"/>
  <c r="AE65" i="26"/>
  <c r="FR65" i="26" s="1"/>
  <c r="FT65" i="26" s="1"/>
  <c r="FV65" i="26" s="1"/>
  <c r="AK84" i="26"/>
  <c r="IF84" i="26" s="1"/>
  <c r="AI79" i="26"/>
  <c r="HJ79" i="26" s="1"/>
  <c r="HL79" i="26" s="1"/>
  <c r="HN79" i="26" s="1"/>
  <c r="AJ77" i="26"/>
  <c r="HT77" i="26" s="1"/>
  <c r="HV77" i="26" s="1"/>
  <c r="HX77" i="26" s="1"/>
  <c r="DF94" i="26"/>
  <c r="AK94" i="26" s="1"/>
  <c r="IF94" i="26" s="1"/>
  <c r="AE64" i="26"/>
  <c r="FR64" i="26" s="1"/>
  <c r="AK74" i="26"/>
  <c r="IF74" i="26" s="1"/>
  <c r="DA71" i="26"/>
  <c r="AF71" i="26" s="1"/>
  <c r="GD71" i="26" s="1"/>
  <c r="GF71" i="26" s="1"/>
  <c r="GH71" i="26" s="1"/>
  <c r="AE74" i="26"/>
  <c r="FR74" i="26" s="1"/>
  <c r="FT74" i="26" s="1"/>
  <c r="FV74" i="26" s="1"/>
  <c r="AH95" i="26"/>
  <c r="GY95" i="26" s="1"/>
  <c r="HA95" i="26" s="1"/>
  <c r="HC95" i="26" s="1"/>
  <c r="AL72" i="26"/>
  <c r="FG72" i="26"/>
  <c r="AJ84" i="26"/>
  <c r="HT84" i="26" s="1"/>
  <c r="HV84" i="26" s="1"/>
  <c r="HX84" i="26" s="1"/>
  <c r="AL76" i="26"/>
  <c r="FG76" i="26"/>
  <c r="FR106" i="26"/>
  <c r="AH66" i="26"/>
  <c r="GY66" i="26" s="1"/>
  <c r="HA66" i="26" s="1"/>
  <c r="HC66" i="26" s="1"/>
  <c r="HT74" i="26"/>
  <c r="HV74" i="26" s="1"/>
  <c r="HX74" i="26" s="1"/>
  <c r="AG74" i="26"/>
  <c r="GN74" i="26" s="1"/>
  <c r="GP74" i="26" s="1"/>
  <c r="GR74" i="26" s="1"/>
  <c r="HT72" i="26"/>
  <c r="HV72" i="26" s="1"/>
  <c r="HX72" i="26" s="1"/>
  <c r="FR63" i="26"/>
  <c r="AH78" i="26"/>
  <c r="GY78" i="26" s="1"/>
  <c r="HA78" i="26" s="1"/>
  <c r="HC78" i="26" s="1"/>
  <c r="ER79" i="26"/>
  <c r="AE79" i="26"/>
  <c r="FR79" i="26" s="1"/>
  <c r="FT79" i="26" s="1"/>
  <c r="FV79" i="26" s="1"/>
  <c r="HT76" i="26"/>
  <c r="HV76" i="26" s="1"/>
  <c r="HX76" i="26" s="1"/>
  <c r="AL75" i="26"/>
  <c r="FG75" i="26"/>
  <c r="BM90" i="26"/>
  <c r="AJ68" i="26"/>
  <c r="DE69" i="26"/>
  <c r="DE70" i="26" s="1"/>
  <c r="AJ66" i="26"/>
  <c r="AI80" i="26"/>
  <c r="HJ80" i="26" s="1"/>
  <c r="HL80" i="26" s="1"/>
  <c r="HN80" i="26" s="1"/>
  <c r="AI78" i="26"/>
  <c r="HJ78" i="26" s="1"/>
  <c r="HL78" i="26" s="1"/>
  <c r="HN78" i="26" s="1"/>
  <c r="AJ65" i="26"/>
  <c r="DA78" i="26"/>
  <c r="AF78" i="26" s="1"/>
  <c r="GD78" i="26" s="1"/>
  <c r="GF78" i="26" s="1"/>
  <c r="GH78" i="26" s="1"/>
  <c r="DA66" i="26"/>
  <c r="AF66" i="26" s="1"/>
  <c r="GD66" i="26" s="1"/>
  <c r="GF66" i="26" s="1"/>
  <c r="GH66" i="26" s="1"/>
  <c r="AI66" i="26"/>
  <c r="HJ66" i="26" s="1"/>
  <c r="HL66" i="26" s="1"/>
  <c r="HN66" i="26" s="1"/>
  <c r="DA73" i="26"/>
  <c r="AE78" i="26"/>
  <c r="FR78" i="26" s="1"/>
  <c r="FT78" i="26" s="1"/>
  <c r="FV78" i="26" s="1"/>
  <c r="AI95" i="26"/>
  <c r="HJ95" i="26" s="1"/>
  <c r="HL95" i="26" s="1"/>
  <c r="HN95" i="26" s="1"/>
  <c r="AJ83" i="26"/>
  <c r="HT83" i="26" s="1"/>
  <c r="HV83" i="26" s="1"/>
  <c r="HX83" i="26" s="1"/>
  <c r="AI65" i="26"/>
  <c r="HJ65" i="26" s="1"/>
  <c r="HL65" i="26" s="1"/>
  <c r="HN65" i="26" s="1"/>
  <c r="DA65" i="26"/>
  <c r="AF65" i="26" s="1"/>
  <c r="GD65" i="26" s="1"/>
  <c r="GF65" i="26" s="1"/>
  <c r="GH65" i="26" s="1"/>
  <c r="ER84" i="26"/>
  <c r="AD74" i="26"/>
  <c r="FG74" i="26" s="1"/>
  <c r="AH97" i="26"/>
  <c r="GY97" i="26" s="1"/>
  <c r="HA97" i="26" s="1"/>
  <c r="HC97" i="26" s="1"/>
  <c r="AJ67" i="26"/>
  <c r="ER85" i="26"/>
  <c r="F47" i="26"/>
  <c r="ER91" i="26"/>
  <c r="C70" i="26"/>
  <c r="IT70" i="26" s="1"/>
  <c r="ER86" i="26"/>
  <c r="AJ85" i="26"/>
  <c r="HT85" i="26" s="1"/>
  <c r="HV85" i="26" s="1"/>
  <c r="HX85" i="26" s="1"/>
  <c r="ER95" i="26"/>
  <c r="ER75" i="26"/>
  <c r="DJ123" i="26"/>
  <c r="DN123" i="26" s="1"/>
  <c r="Z85" i="26"/>
  <c r="C85" i="26"/>
  <c r="IT85" i="26" s="1"/>
  <c r="DJ107" i="26"/>
  <c r="DN107" i="26" s="1"/>
  <c r="DQ107" i="26" s="1"/>
  <c r="ER104" i="26"/>
  <c r="AG81" i="26"/>
  <c r="GN81" i="26" s="1"/>
  <c r="GP81" i="26" s="1"/>
  <c r="GR81" i="26" s="1"/>
  <c r="AK96" i="26"/>
  <c r="IF96" i="26" s="1"/>
  <c r="AE95" i="26"/>
  <c r="FR95" i="26" s="1"/>
  <c r="FT95" i="26" s="1"/>
  <c r="FV95" i="26" s="1"/>
  <c r="AD95" i="26"/>
  <c r="FG95" i="26" s="1"/>
  <c r="CV83" i="26"/>
  <c r="ER83" i="26" s="1"/>
  <c r="BM83" i="26"/>
  <c r="V55" i="26"/>
  <c r="F55" i="26"/>
  <c r="G72" i="26"/>
  <c r="IY72" i="26" s="1"/>
  <c r="AJ78" i="26"/>
  <c r="HT78" i="26" s="1"/>
  <c r="HV78" i="26" s="1"/>
  <c r="HX78" i="26" s="1"/>
  <c r="AD65" i="26"/>
  <c r="FG65" i="26" s="1"/>
  <c r="DA80" i="26"/>
  <c r="AF80" i="26" s="1"/>
  <c r="GD80" i="26" s="1"/>
  <c r="GF80" i="26" s="1"/>
  <c r="GH80" i="26" s="1"/>
  <c r="ER76" i="26"/>
  <c r="AF95" i="26"/>
  <c r="GD95" i="26" s="1"/>
  <c r="GF95" i="26" s="1"/>
  <c r="GH95" i="26" s="1"/>
  <c r="CV82" i="26"/>
  <c r="ER82" i="26" s="1"/>
  <c r="BM82" i="26"/>
  <c r="AE66" i="26"/>
  <c r="FR66" i="26" s="1"/>
  <c r="FT66" i="26" s="1"/>
  <c r="FV66" i="26" s="1"/>
  <c r="DY110" i="26"/>
  <c r="DR110" i="26" s="1"/>
  <c r="DO110" i="26" s="1"/>
  <c r="EU109" i="26"/>
  <c r="ER71" i="26"/>
  <c r="ER87" i="26"/>
  <c r="ER92" i="26"/>
  <c r="ER63" i="26"/>
  <c r="ER70" i="26"/>
  <c r="ER64" i="26"/>
  <c r="ER107" i="26"/>
  <c r="ER105" i="26"/>
  <c r="ER103" i="26"/>
  <c r="ER88" i="26"/>
  <c r="ER72" i="26"/>
  <c r="ER93" i="26"/>
  <c r="ER81" i="26"/>
  <c r="ER89" i="26"/>
  <c r="DC88" i="26" l="1"/>
  <c r="AH88" i="26" s="1"/>
  <c r="GY88" i="26" s="1"/>
  <c r="HA88" i="26" s="1"/>
  <c r="HC88" i="26" s="1"/>
  <c r="FI65" i="26"/>
  <c r="FK65" i="26" s="1"/>
  <c r="FI76" i="26"/>
  <c r="FK76" i="26" s="1"/>
  <c r="IR76" i="26"/>
  <c r="FI74" i="26"/>
  <c r="FK74" i="26" s="1"/>
  <c r="FT64" i="26"/>
  <c r="FV64" i="26" s="1"/>
  <c r="IR64" i="26"/>
  <c r="FI72" i="26"/>
  <c r="FK72" i="26" s="1"/>
  <c r="IR72" i="26"/>
  <c r="FI75" i="26"/>
  <c r="FK75" i="26" s="1"/>
  <c r="IR75" i="26"/>
  <c r="FI95" i="26"/>
  <c r="FK95" i="26" s="1"/>
  <c r="IR77" i="26"/>
  <c r="FT63" i="26"/>
  <c r="FV63" i="26" s="1"/>
  <c r="IR63" i="26"/>
  <c r="V63" i="26" s="1"/>
  <c r="FT106" i="26"/>
  <c r="FV106" i="26" s="1"/>
  <c r="C110" i="26"/>
  <c r="IT110" i="26" s="1"/>
  <c r="F110" i="26"/>
  <c r="AJ95" i="26"/>
  <c r="AE91" i="26"/>
  <c r="FR91" i="26" s="1"/>
  <c r="AF88" i="26"/>
  <c r="GD88" i="26" s="1"/>
  <c r="AK66" i="26"/>
  <c r="IF66" i="26" s="1"/>
  <c r="DG63" i="26"/>
  <c r="AF83" i="26"/>
  <c r="GD83" i="26" s="1"/>
  <c r="AF87" i="26"/>
  <c r="GD87" i="26" s="1"/>
  <c r="EP108" i="26"/>
  <c r="J59" i="26"/>
  <c r="IW59" i="26"/>
  <c r="J62" i="26"/>
  <c r="IW62" i="26"/>
  <c r="J47" i="26"/>
  <c r="IW47" i="26"/>
  <c r="AF73" i="26"/>
  <c r="GD73" i="26" s="1"/>
  <c r="GF73" i="26" s="1"/>
  <c r="GH73" i="26" s="1"/>
  <c r="J55" i="26"/>
  <c r="IW55" i="26"/>
  <c r="IH65" i="26"/>
  <c r="IJ65" i="26" s="1"/>
  <c r="IX65" i="26"/>
  <c r="IH84" i="26"/>
  <c r="IJ84" i="26" s="1"/>
  <c r="IX84" i="26"/>
  <c r="IH94" i="26"/>
  <c r="IJ94" i="26" s="1"/>
  <c r="IX94" i="26"/>
  <c r="IH96" i="26"/>
  <c r="IJ96" i="26" s="1"/>
  <c r="IX96" i="26"/>
  <c r="J107" i="26"/>
  <c r="IW107" i="26"/>
  <c r="IH74" i="26"/>
  <c r="IJ74" i="26" s="1"/>
  <c r="IX74" i="26"/>
  <c r="IH86" i="26"/>
  <c r="IJ86" i="26" s="1"/>
  <c r="IX86" i="26"/>
  <c r="AL77" i="26"/>
  <c r="DG77" i="26" s="1"/>
  <c r="HT73" i="26"/>
  <c r="HV73" i="26" s="1"/>
  <c r="HX73" i="26" s="1"/>
  <c r="AD78" i="26"/>
  <c r="FG78" i="26" s="1"/>
  <c r="AH98" i="26"/>
  <c r="GY98" i="26" s="1"/>
  <c r="HA98" i="26" s="1"/>
  <c r="HC98" i="26" s="1"/>
  <c r="AL64" i="26"/>
  <c r="DG72" i="26"/>
  <c r="DG76" i="26"/>
  <c r="HT66" i="26"/>
  <c r="HV66" i="26" s="1"/>
  <c r="HX66" i="26" s="1"/>
  <c r="HT68" i="26"/>
  <c r="HV68" i="26" s="1"/>
  <c r="HX68" i="26" s="1"/>
  <c r="AJ69" i="26"/>
  <c r="AH79" i="26"/>
  <c r="GY79" i="26" s="1"/>
  <c r="HA79" i="26" s="1"/>
  <c r="HC79" i="26" s="1"/>
  <c r="HT67" i="26"/>
  <c r="HV67" i="26" s="1"/>
  <c r="HX67" i="26" s="1"/>
  <c r="DG75" i="26"/>
  <c r="HT65" i="26"/>
  <c r="HV65" i="26" s="1"/>
  <c r="HX65" i="26" s="1"/>
  <c r="AI96" i="26"/>
  <c r="HJ96" i="26" s="1"/>
  <c r="HL96" i="26" s="1"/>
  <c r="HN96" i="26" s="1"/>
  <c r="AL65" i="26"/>
  <c r="AI74" i="26"/>
  <c r="HJ74" i="26" s="1"/>
  <c r="HL74" i="26" s="1"/>
  <c r="HN74" i="26" s="1"/>
  <c r="DA74" i="26"/>
  <c r="AF74" i="26" s="1"/>
  <c r="GD74" i="26" s="1"/>
  <c r="GF74" i="26" s="1"/>
  <c r="GH74" i="26" s="1"/>
  <c r="AD73" i="26"/>
  <c r="AI67" i="26"/>
  <c r="HJ67" i="26" s="1"/>
  <c r="HL67" i="26" s="1"/>
  <c r="HN67" i="26" s="1"/>
  <c r="DA67" i="26"/>
  <c r="AF67" i="26" s="1"/>
  <c r="GD67" i="26" s="1"/>
  <c r="GF67" i="26" s="1"/>
  <c r="GH67" i="26" s="1"/>
  <c r="AJ87" i="26"/>
  <c r="C72" i="26"/>
  <c r="IT72" i="26" s="1"/>
  <c r="F45" i="26"/>
  <c r="EP123" i="26"/>
  <c r="EP107" i="26"/>
  <c r="AK97" i="26"/>
  <c r="IF97" i="26" s="1"/>
  <c r="AJ70" i="26"/>
  <c r="DE71" i="26"/>
  <c r="AJ71" i="26" s="1"/>
  <c r="HT71" i="26" s="1"/>
  <c r="HV71" i="26" s="1"/>
  <c r="HX71" i="26" s="1"/>
  <c r="AD96" i="26"/>
  <c r="FG96" i="26" s="1"/>
  <c r="AE96" i="26"/>
  <c r="FR96" i="26" s="1"/>
  <c r="FT96" i="26" s="1"/>
  <c r="FV96" i="26" s="1"/>
  <c r="AE67" i="26"/>
  <c r="FR67" i="26" s="1"/>
  <c r="FT67" i="26" s="1"/>
  <c r="FV67" i="26" s="1"/>
  <c r="AD66" i="26"/>
  <c r="AJ79" i="26"/>
  <c r="HT79" i="26" s="1"/>
  <c r="HV79" i="26" s="1"/>
  <c r="HX79" i="26" s="1"/>
  <c r="AJ80" i="26"/>
  <c r="HT80" i="26" s="1"/>
  <c r="HV80" i="26" s="1"/>
  <c r="HX80" i="26" s="1"/>
  <c r="AG82" i="26"/>
  <c r="GN82" i="26" s="1"/>
  <c r="AJ88" i="26"/>
  <c r="G73" i="26"/>
  <c r="IY73" i="26" s="1"/>
  <c r="CY80" i="26"/>
  <c r="AD80" i="26" s="1"/>
  <c r="FG80" i="26" s="1"/>
  <c r="AD79" i="26"/>
  <c r="FG79" i="26" s="1"/>
  <c r="AF96" i="26"/>
  <c r="GD96" i="26" s="1"/>
  <c r="GF96" i="26" s="1"/>
  <c r="GH96" i="26" s="1"/>
  <c r="AF84" i="26"/>
  <c r="GD84" i="26" s="1"/>
  <c r="DJ109" i="26"/>
  <c r="DN109" i="26" s="1"/>
  <c r="DY111" i="26"/>
  <c r="DR111" i="26" s="1"/>
  <c r="DO111" i="26" s="1"/>
  <c r="DY112" i="26"/>
  <c r="DR112" i="26" s="1"/>
  <c r="DO112" i="26" s="1"/>
  <c r="EU110" i="26"/>
  <c r="EO110" i="26"/>
  <c r="DJ110" i="26" l="1"/>
  <c r="DN110" i="26" s="1"/>
  <c r="IR74" i="26"/>
  <c r="IR71" i="26"/>
  <c r="C111" i="26"/>
  <c r="IT111" i="26" s="1"/>
  <c r="F111" i="26"/>
  <c r="IW111" i="26" s="1"/>
  <c r="FI80" i="26"/>
  <c r="FK80" i="26" s="1"/>
  <c r="FT91" i="26"/>
  <c r="FV91" i="26" s="1"/>
  <c r="GF88" i="26"/>
  <c r="GH88" i="26" s="1"/>
  <c r="GP82" i="26"/>
  <c r="GR82" i="26" s="1"/>
  <c r="FI96" i="26"/>
  <c r="FK96" i="26" s="1"/>
  <c r="GF87" i="26"/>
  <c r="GH87" i="26" s="1"/>
  <c r="IR65" i="26"/>
  <c r="GF84" i="26"/>
  <c r="GH84" i="26" s="1"/>
  <c r="FI79" i="26"/>
  <c r="FK79" i="26" s="1"/>
  <c r="IR79" i="26"/>
  <c r="FI78" i="26"/>
  <c r="FK78" i="26" s="1"/>
  <c r="IR78" i="26"/>
  <c r="GF83" i="26"/>
  <c r="GH83" i="26" s="1"/>
  <c r="IW110" i="26"/>
  <c r="J110" i="26"/>
  <c r="AJ96" i="26"/>
  <c r="AE93" i="26"/>
  <c r="FR93" i="26" s="1"/>
  <c r="AE92" i="26"/>
  <c r="FR92" i="26" s="1"/>
  <c r="DG65" i="26"/>
  <c r="J45" i="26"/>
  <c r="IW45" i="26"/>
  <c r="F46" i="26"/>
  <c r="IH97" i="26"/>
  <c r="IJ97" i="26" s="1"/>
  <c r="IX97" i="26"/>
  <c r="IH66" i="26"/>
  <c r="IJ66" i="26" s="1"/>
  <c r="IX66" i="26"/>
  <c r="AH99" i="26"/>
  <c r="GY99" i="26" s="1"/>
  <c r="HA99" i="26" s="1"/>
  <c r="HC99" i="26" s="1"/>
  <c r="AG67" i="26"/>
  <c r="GN67" i="26" s="1"/>
  <c r="GP67" i="26" s="1"/>
  <c r="GR67" i="26" s="1"/>
  <c r="AH67" i="26"/>
  <c r="GY67" i="26" s="1"/>
  <c r="HA67" i="26" s="1"/>
  <c r="HC67" i="26" s="1"/>
  <c r="AL78" i="26"/>
  <c r="DJ75" i="26"/>
  <c r="EP75" i="26" s="1"/>
  <c r="DJ72" i="26"/>
  <c r="EP72" i="26" s="1"/>
  <c r="DJ63" i="26"/>
  <c r="F72" i="26"/>
  <c r="F75" i="26"/>
  <c r="F63" i="26"/>
  <c r="F76" i="26"/>
  <c r="DG64" i="26"/>
  <c r="DJ76" i="26"/>
  <c r="EP76" i="26" s="1"/>
  <c r="F64" i="26"/>
  <c r="DJ64" i="26"/>
  <c r="EP64" i="26" s="1"/>
  <c r="AL87" i="26"/>
  <c r="HT87" i="26"/>
  <c r="HV87" i="26" s="1"/>
  <c r="HX87" i="26" s="1"/>
  <c r="HT70" i="26"/>
  <c r="HV70" i="26" s="1"/>
  <c r="HX70" i="26" s="1"/>
  <c r="HT69" i="26"/>
  <c r="HV69" i="26" s="1"/>
  <c r="HX69" i="26" s="1"/>
  <c r="AL88" i="26"/>
  <c r="HT88" i="26"/>
  <c r="HV88" i="26" s="1"/>
  <c r="HX88" i="26" s="1"/>
  <c r="AH80" i="26"/>
  <c r="GY80" i="26" s="1"/>
  <c r="HA80" i="26" s="1"/>
  <c r="HC80" i="26" s="1"/>
  <c r="AL66" i="26"/>
  <c r="FG66" i="26"/>
  <c r="AL73" i="26"/>
  <c r="DG73" i="26" s="1"/>
  <c r="FG73" i="26"/>
  <c r="AL74" i="26"/>
  <c r="AI97" i="26"/>
  <c r="HJ97" i="26" s="1"/>
  <c r="HL97" i="26" s="1"/>
  <c r="HN97" i="26" s="1"/>
  <c r="AI68" i="26"/>
  <c r="HJ68" i="26" s="1"/>
  <c r="HL68" i="26" s="1"/>
  <c r="HN68" i="26" s="1"/>
  <c r="DD69" i="26"/>
  <c r="DA68" i="26"/>
  <c r="AF68" i="26" s="1"/>
  <c r="GD68" i="26" s="1"/>
  <c r="GF68" i="26" s="1"/>
  <c r="GH68" i="26" s="1"/>
  <c r="AK67" i="26"/>
  <c r="IF67" i="26" s="1"/>
  <c r="AL79" i="26"/>
  <c r="C73" i="26"/>
  <c r="IT73" i="26" s="1"/>
  <c r="AF97" i="26"/>
  <c r="GD97" i="26" s="1"/>
  <c r="GF97" i="26" s="1"/>
  <c r="GH97" i="26" s="1"/>
  <c r="AD67" i="26"/>
  <c r="FG67" i="26" s="1"/>
  <c r="AG83" i="26"/>
  <c r="GN83" i="26" s="1"/>
  <c r="GP83" i="26" s="1"/>
  <c r="GR83" i="26" s="1"/>
  <c r="AG68" i="26"/>
  <c r="GN68" i="26" s="1"/>
  <c r="GP68" i="26" s="1"/>
  <c r="GR68" i="26" s="1"/>
  <c r="DB69" i="26"/>
  <c r="AG69" i="26" s="1"/>
  <c r="GN69" i="26" s="1"/>
  <c r="GP69" i="26" s="1"/>
  <c r="GR69" i="26" s="1"/>
  <c r="G74" i="26"/>
  <c r="IY74" i="26" s="1"/>
  <c r="AL71" i="26"/>
  <c r="DC69" i="26"/>
  <c r="AH69" i="26" s="1"/>
  <c r="GY69" i="26" s="1"/>
  <c r="HA69" i="26" s="1"/>
  <c r="HC69" i="26" s="1"/>
  <c r="AH68" i="26"/>
  <c r="GY68" i="26" s="1"/>
  <c r="HA68" i="26" s="1"/>
  <c r="HC68" i="26" s="1"/>
  <c r="AE68" i="26"/>
  <c r="FR68" i="26" s="1"/>
  <c r="FT68" i="26" s="1"/>
  <c r="FV68" i="26" s="1"/>
  <c r="AE97" i="26"/>
  <c r="FR97" i="26" s="1"/>
  <c r="FT97" i="26" s="1"/>
  <c r="FV97" i="26" s="1"/>
  <c r="AJ89" i="26"/>
  <c r="AD97" i="26"/>
  <c r="FG97" i="26" s="1"/>
  <c r="AK98" i="26"/>
  <c r="IF98" i="26" s="1"/>
  <c r="AF85" i="26"/>
  <c r="GD85" i="26" s="1"/>
  <c r="AF86" i="26"/>
  <c r="EP109" i="26"/>
  <c r="DY113" i="26"/>
  <c r="DR113" i="26" s="1"/>
  <c r="DO113" i="26" s="1"/>
  <c r="EO111" i="26"/>
  <c r="EU111" i="26"/>
  <c r="C112" i="26"/>
  <c r="IT112" i="26" s="1"/>
  <c r="DN63" i="26" l="1"/>
  <c r="DQ63" i="26" s="1"/>
  <c r="EP63" i="26"/>
  <c r="EP110" i="26"/>
  <c r="DJ111" i="26"/>
  <c r="EP111" i="26" s="1"/>
  <c r="FI97" i="26"/>
  <c r="FK97" i="26" s="1"/>
  <c r="GF85" i="26"/>
  <c r="GH85" i="26" s="1"/>
  <c r="IR88" i="26"/>
  <c r="FI73" i="26"/>
  <c r="FK73" i="26" s="1"/>
  <c r="IR73" i="26"/>
  <c r="FT92" i="26"/>
  <c r="FV92" i="26" s="1"/>
  <c r="IR87" i="26"/>
  <c r="FT93" i="26"/>
  <c r="FV93" i="26" s="1"/>
  <c r="FI67" i="26"/>
  <c r="FK67" i="26" s="1"/>
  <c r="IR67" i="26"/>
  <c r="FI66" i="26"/>
  <c r="FK66" i="26" s="1"/>
  <c r="IR66" i="26"/>
  <c r="IR80" i="26"/>
  <c r="AJ97" i="26"/>
  <c r="F77" i="26"/>
  <c r="IW77" i="26" s="1"/>
  <c r="J46" i="26"/>
  <c r="IW46" i="26"/>
  <c r="J75" i="26"/>
  <c r="IW75" i="26"/>
  <c r="J72" i="26"/>
  <c r="IW72" i="26"/>
  <c r="IH67" i="26"/>
  <c r="IJ67" i="26" s="1"/>
  <c r="IX67" i="26"/>
  <c r="J64" i="26"/>
  <c r="IW64" i="26"/>
  <c r="J76" i="26"/>
  <c r="IW76" i="26"/>
  <c r="J63" i="26"/>
  <c r="IW63" i="26"/>
  <c r="IH98" i="26"/>
  <c r="IJ98" i="26" s="1"/>
  <c r="IX98" i="26"/>
  <c r="DJ77" i="26"/>
  <c r="DN77" i="26" s="1"/>
  <c r="DQ77" i="26" s="1"/>
  <c r="DG78" i="26"/>
  <c r="DN64" i="26"/>
  <c r="DQ64" i="26" s="1"/>
  <c r="AL80" i="26"/>
  <c r="DN75" i="26"/>
  <c r="DQ75" i="26" s="1"/>
  <c r="DN76" i="26"/>
  <c r="DQ76" i="26" s="1"/>
  <c r="DN72" i="26"/>
  <c r="DQ72" i="26" s="1"/>
  <c r="DG88" i="26"/>
  <c r="DG87" i="26"/>
  <c r="DJ74" i="26"/>
  <c r="DN74" i="26" s="1"/>
  <c r="DQ74" i="26" s="1"/>
  <c r="DG74" i="26"/>
  <c r="AH81" i="26"/>
  <c r="F65" i="26"/>
  <c r="AL89" i="26"/>
  <c r="HT89" i="26"/>
  <c r="AL86" i="26"/>
  <c r="GD86" i="26"/>
  <c r="DJ65" i="26"/>
  <c r="EP65" i="26" s="1"/>
  <c r="DG66" i="26"/>
  <c r="DG79" i="26"/>
  <c r="AL67" i="26"/>
  <c r="AI69" i="26"/>
  <c r="HJ69" i="26" s="1"/>
  <c r="HL69" i="26" s="1"/>
  <c r="HN69" i="26" s="1"/>
  <c r="DA69" i="26"/>
  <c r="AF69" i="26" s="1"/>
  <c r="GD69" i="26" s="1"/>
  <c r="GF69" i="26" s="1"/>
  <c r="GH69" i="26" s="1"/>
  <c r="AI98" i="26"/>
  <c r="HJ98" i="26" s="1"/>
  <c r="HL98" i="26" s="1"/>
  <c r="HN98" i="26" s="1"/>
  <c r="AK69" i="26"/>
  <c r="IF69" i="26" s="1"/>
  <c r="AK68" i="26"/>
  <c r="IF68" i="26" s="1"/>
  <c r="C74" i="26"/>
  <c r="IT74" i="26" s="1"/>
  <c r="DG71" i="26"/>
  <c r="AD69" i="26"/>
  <c r="FG69" i="26" s="1"/>
  <c r="AD68" i="26"/>
  <c r="AK99" i="26"/>
  <c r="IF99" i="26" s="1"/>
  <c r="AF98" i="26"/>
  <c r="GD98" i="26" s="1"/>
  <c r="GF98" i="26" s="1"/>
  <c r="GH98" i="26" s="1"/>
  <c r="AE69" i="26"/>
  <c r="FR69" i="26" s="1"/>
  <c r="FT69" i="26" s="1"/>
  <c r="FV69" i="26" s="1"/>
  <c r="AE70" i="26"/>
  <c r="AD98" i="26"/>
  <c r="FG98" i="26" s="1"/>
  <c r="AJ90" i="26"/>
  <c r="G75" i="26"/>
  <c r="IY75" i="26" s="1"/>
  <c r="AE98" i="26"/>
  <c r="FR98" i="26" s="1"/>
  <c r="FT98" i="26" s="1"/>
  <c r="FV98" i="26" s="1"/>
  <c r="AG84" i="26"/>
  <c r="AG85" i="26"/>
  <c r="DY114" i="26"/>
  <c r="DR114" i="26" s="1"/>
  <c r="DO114" i="26" s="1"/>
  <c r="C113" i="26"/>
  <c r="IT113" i="26" s="1"/>
  <c r="DJ112" i="26"/>
  <c r="EU112" i="26"/>
  <c r="EO112" i="26"/>
  <c r="DN111" i="26" l="1"/>
  <c r="FI98" i="26"/>
  <c r="FK98" i="26" s="1"/>
  <c r="FI69" i="26"/>
  <c r="FK69" i="26" s="1"/>
  <c r="IR69" i="26"/>
  <c r="HV89" i="26"/>
  <c r="HX89" i="26" s="1"/>
  <c r="IR89" i="26"/>
  <c r="GF86" i="26"/>
  <c r="GH86" i="26" s="1"/>
  <c r="IR86" i="26"/>
  <c r="AJ98" i="26"/>
  <c r="AH100" i="26"/>
  <c r="GY100" i="26" s="1"/>
  <c r="HA100" i="26" s="1"/>
  <c r="HC100" i="26" s="1"/>
  <c r="J77" i="26"/>
  <c r="DG80" i="26"/>
  <c r="IH68" i="26"/>
  <c r="IJ68" i="26" s="1"/>
  <c r="IX68" i="26"/>
  <c r="IH69" i="26"/>
  <c r="IJ69" i="26" s="1"/>
  <c r="IX69" i="26"/>
  <c r="EP77" i="26"/>
  <c r="J65" i="26"/>
  <c r="IW65" i="26"/>
  <c r="F78" i="26"/>
  <c r="IH99" i="26"/>
  <c r="IJ99" i="26" s="1"/>
  <c r="IX99" i="26"/>
  <c r="DJ78" i="26"/>
  <c r="DN78" i="26" s="1"/>
  <c r="DQ78" i="26" s="1"/>
  <c r="DJ87" i="26"/>
  <c r="DN87" i="26" s="1"/>
  <c r="DQ87" i="26" s="1"/>
  <c r="F74" i="26"/>
  <c r="DJ88" i="26"/>
  <c r="DN88" i="26" s="1"/>
  <c r="DQ88" i="26" s="1"/>
  <c r="DG86" i="26"/>
  <c r="DG67" i="26"/>
  <c r="F88" i="26"/>
  <c r="F79" i="26"/>
  <c r="F87" i="26"/>
  <c r="F66" i="26"/>
  <c r="DJ79" i="26"/>
  <c r="DN79" i="26" s="1"/>
  <c r="DQ79" i="26" s="1"/>
  <c r="DJ66" i="26"/>
  <c r="EP66" i="26" s="1"/>
  <c r="DJ73" i="26"/>
  <c r="F73" i="26"/>
  <c r="AL90" i="26"/>
  <c r="HT90" i="26"/>
  <c r="AL68" i="26"/>
  <c r="FG68" i="26"/>
  <c r="GY81" i="26"/>
  <c r="AL81" i="26"/>
  <c r="AH82" i="26"/>
  <c r="DG89" i="26"/>
  <c r="DN65" i="26"/>
  <c r="DQ65" i="26" s="1"/>
  <c r="AL70" i="26"/>
  <c r="FR70" i="26"/>
  <c r="AL85" i="26"/>
  <c r="GN85" i="26"/>
  <c r="GN84" i="26"/>
  <c r="EP74" i="26"/>
  <c r="AI99" i="26"/>
  <c r="HJ99" i="26" s="1"/>
  <c r="HL99" i="26" s="1"/>
  <c r="HN99" i="26" s="1"/>
  <c r="F80" i="26"/>
  <c r="DJ80" i="26"/>
  <c r="EP80" i="26" s="1"/>
  <c r="C75" i="26"/>
  <c r="IT75" i="26" s="1"/>
  <c r="AH101" i="26"/>
  <c r="GY101" i="26" s="1"/>
  <c r="HA101" i="26" s="1"/>
  <c r="HC101" i="26" s="1"/>
  <c r="AH102" i="26"/>
  <c r="GY102" i="26" s="1"/>
  <c r="HA102" i="26" s="1"/>
  <c r="HC102" i="26" s="1"/>
  <c r="AE99" i="26"/>
  <c r="FR99" i="26" s="1"/>
  <c r="AJ91" i="26"/>
  <c r="G76" i="26"/>
  <c r="IY76" i="26" s="1"/>
  <c r="AF99" i="26"/>
  <c r="GD99" i="26" s="1"/>
  <c r="GF99" i="26" s="1"/>
  <c r="GH99" i="26" s="1"/>
  <c r="DJ71" i="26"/>
  <c r="F71" i="26"/>
  <c r="AK100" i="26"/>
  <c r="IF100" i="26" s="1"/>
  <c r="AL69" i="26"/>
  <c r="DY115" i="26"/>
  <c r="DR115" i="26" s="1"/>
  <c r="DO115" i="26" s="1"/>
  <c r="C114" i="26"/>
  <c r="IT114" i="26" s="1"/>
  <c r="DJ113" i="26"/>
  <c r="DN113" i="26" s="1"/>
  <c r="DN112" i="26"/>
  <c r="EP112" i="26"/>
  <c r="EO113" i="26"/>
  <c r="EU113" i="26"/>
  <c r="GP85" i="26" l="1"/>
  <c r="GR85" i="26" s="1"/>
  <c r="IR85" i="26"/>
  <c r="HA81" i="26"/>
  <c r="HC81" i="26" s="1"/>
  <c r="IR81" i="26"/>
  <c r="FT99" i="26"/>
  <c r="FV99" i="26" s="1"/>
  <c r="FI68" i="26"/>
  <c r="FK68" i="26" s="1"/>
  <c r="IR68" i="26"/>
  <c r="HV90" i="26"/>
  <c r="HX90" i="26" s="1"/>
  <c r="IR90" i="26"/>
  <c r="DJ90" i="26" s="1"/>
  <c r="FT70" i="26"/>
  <c r="FV70" i="26" s="1"/>
  <c r="IR70" i="26"/>
  <c r="GP84" i="26"/>
  <c r="GR84" i="26" s="1"/>
  <c r="AJ99" i="26"/>
  <c r="EP87" i="26"/>
  <c r="EP78" i="26"/>
  <c r="J79" i="26"/>
  <c r="IW79" i="26"/>
  <c r="J88" i="26"/>
  <c r="IW88" i="26"/>
  <c r="J80" i="26"/>
  <c r="IW80" i="26"/>
  <c r="J78" i="26"/>
  <c r="IW78" i="26"/>
  <c r="J73" i="26"/>
  <c r="IW73" i="26"/>
  <c r="J87" i="26"/>
  <c r="IW87" i="26"/>
  <c r="J71" i="26"/>
  <c r="IW71" i="26"/>
  <c r="J74" i="26"/>
  <c r="IW74" i="26"/>
  <c r="IH100" i="26"/>
  <c r="IJ100" i="26" s="1"/>
  <c r="IX100" i="26"/>
  <c r="J66" i="26"/>
  <c r="IW66" i="26"/>
  <c r="F86" i="26"/>
  <c r="DG70" i="26"/>
  <c r="EP88" i="26"/>
  <c r="DN66" i="26"/>
  <c r="DQ66" i="26" s="1"/>
  <c r="DJ86" i="26"/>
  <c r="DN86" i="26" s="1"/>
  <c r="DQ86" i="26" s="1"/>
  <c r="F67" i="26"/>
  <c r="EP79" i="26"/>
  <c r="DJ67" i="26"/>
  <c r="DN67" i="26" s="1"/>
  <c r="DQ67" i="26" s="1"/>
  <c r="DJ89" i="26"/>
  <c r="DN89" i="26" s="1"/>
  <c r="DQ89" i="26" s="1"/>
  <c r="GY82" i="26"/>
  <c r="AL82" i="26"/>
  <c r="DG81" i="26"/>
  <c r="DG68" i="26"/>
  <c r="HT91" i="26"/>
  <c r="HV91" i="26" s="1"/>
  <c r="HX91" i="26" s="1"/>
  <c r="DG85" i="26"/>
  <c r="DG90" i="26"/>
  <c r="EP73" i="26"/>
  <c r="DN73" i="26"/>
  <c r="DQ73" i="26" s="1"/>
  <c r="AH84" i="26"/>
  <c r="AH83" i="26"/>
  <c r="AI100" i="26"/>
  <c r="HJ100" i="26" s="1"/>
  <c r="HL100" i="26" s="1"/>
  <c r="HN100" i="26" s="1"/>
  <c r="DN80" i="26"/>
  <c r="DQ80" i="26" s="1"/>
  <c r="C76" i="26"/>
  <c r="IT76" i="26" s="1"/>
  <c r="AF100" i="26"/>
  <c r="GD100" i="26" s="1"/>
  <c r="GF100" i="26" s="1"/>
  <c r="GH100" i="26" s="1"/>
  <c r="AD100" i="26"/>
  <c r="FG100" i="26" s="1"/>
  <c r="DN71" i="26"/>
  <c r="DQ71" i="26" s="1"/>
  <c r="EP71" i="26"/>
  <c r="G77" i="26"/>
  <c r="IY77" i="26" s="1"/>
  <c r="AE100" i="26"/>
  <c r="FR100" i="26" s="1"/>
  <c r="FT100" i="26" s="1"/>
  <c r="FV100" i="26" s="1"/>
  <c r="AK101" i="26"/>
  <c r="IF101" i="26" s="1"/>
  <c r="DG69" i="26"/>
  <c r="AJ92" i="26"/>
  <c r="DY116" i="26"/>
  <c r="DR116" i="26" s="1"/>
  <c r="DO116" i="26" s="1"/>
  <c r="EU114" i="26"/>
  <c r="EO114" i="26"/>
  <c r="DJ114" i="26"/>
  <c r="DN114" i="26" s="1"/>
  <c r="EP113" i="26"/>
  <c r="C115" i="26"/>
  <c r="IT115" i="26" s="1"/>
  <c r="F90" i="26" l="1"/>
  <c r="J90" i="26" s="1"/>
  <c r="FI100" i="26"/>
  <c r="FK100" i="26" s="1"/>
  <c r="HA82" i="26"/>
  <c r="HC82" i="26" s="1"/>
  <c r="IR82" i="26"/>
  <c r="AJ100" i="26"/>
  <c r="IH101" i="26"/>
  <c r="IJ101" i="26" s="1"/>
  <c r="IX101" i="26"/>
  <c r="J86" i="26"/>
  <c r="IW86" i="26"/>
  <c r="J67" i="26"/>
  <c r="IW67" i="26"/>
  <c r="J89" i="26"/>
  <c r="IW89" i="26"/>
  <c r="EP86" i="26"/>
  <c r="F68" i="26"/>
  <c r="DJ68" i="26"/>
  <c r="EP68" i="26" s="1"/>
  <c r="EP67" i="26"/>
  <c r="DJ70" i="26"/>
  <c r="DN70" i="26" s="1"/>
  <c r="DQ70" i="26" s="1"/>
  <c r="EP89" i="26"/>
  <c r="F70" i="26"/>
  <c r="DJ81" i="26"/>
  <c r="F81" i="26"/>
  <c r="DG82" i="26"/>
  <c r="GY83" i="26"/>
  <c r="AL83" i="26"/>
  <c r="DJ85" i="26"/>
  <c r="DN85" i="26" s="1"/>
  <c r="DQ85" i="26" s="1"/>
  <c r="HT92" i="26"/>
  <c r="HV92" i="26" s="1"/>
  <c r="HX92" i="26" s="1"/>
  <c r="F85" i="26"/>
  <c r="GY84" i="26"/>
  <c r="AL84" i="26"/>
  <c r="AI101" i="26"/>
  <c r="HJ101" i="26" s="1"/>
  <c r="HL101" i="26" s="1"/>
  <c r="HN101" i="26" s="1"/>
  <c r="C77" i="26"/>
  <c r="IT77" i="26" s="1"/>
  <c r="DN90" i="26"/>
  <c r="DQ90" i="26" s="1"/>
  <c r="EP90" i="26"/>
  <c r="AK102" i="26"/>
  <c r="IF102" i="26" s="1"/>
  <c r="AK103" i="26"/>
  <c r="IF103" i="26" s="1"/>
  <c r="AF101" i="26"/>
  <c r="GD101" i="26" s="1"/>
  <c r="GF101" i="26" s="1"/>
  <c r="GH101" i="26" s="1"/>
  <c r="AJ93" i="26"/>
  <c r="AD101" i="26"/>
  <c r="FG101" i="26" s="1"/>
  <c r="DJ69" i="26"/>
  <c r="F69" i="26"/>
  <c r="AE101" i="26"/>
  <c r="FR101" i="26" s="1"/>
  <c r="FT101" i="26" s="1"/>
  <c r="FV101" i="26" s="1"/>
  <c r="G79" i="26"/>
  <c r="IY79" i="26" s="1"/>
  <c r="G78" i="26"/>
  <c r="IY78" i="26" s="1"/>
  <c r="DY117" i="26"/>
  <c r="DR117" i="26" s="1"/>
  <c r="DO117" i="26" s="1"/>
  <c r="EU115" i="26"/>
  <c r="EO115" i="26"/>
  <c r="C116" i="26"/>
  <c r="IT116" i="26" s="1"/>
  <c r="DJ115" i="26"/>
  <c r="EP114" i="26"/>
  <c r="IW90" i="26" l="1"/>
  <c r="FI101" i="26"/>
  <c r="FK101" i="26" s="1"/>
  <c r="HA84" i="26"/>
  <c r="HC84" i="26" s="1"/>
  <c r="IR84" i="26"/>
  <c r="HA83" i="26"/>
  <c r="HC83" i="26" s="1"/>
  <c r="IR83" i="26"/>
  <c r="AJ101" i="26"/>
  <c r="J70" i="26"/>
  <c r="IW70" i="26"/>
  <c r="IH103" i="26"/>
  <c r="IJ103" i="26" s="1"/>
  <c r="IX103" i="26"/>
  <c r="J69" i="26"/>
  <c r="IW69" i="26"/>
  <c r="IH102" i="26"/>
  <c r="IJ102" i="26" s="1"/>
  <c r="IX102" i="26"/>
  <c r="J85" i="26"/>
  <c r="IW85" i="26"/>
  <c r="J81" i="26"/>
  <c r="IW81" i="26"/>
  <c r="J68" i="26"/>
  <c r="IW68" i="26"/>
  <c r="DN68" i="26"/>
  <c r="DQ68" i="26" s="1"/>
  <c r="EP70" i="26"/>
  <c r="EP85" i="26"/>
  <c r="DG83" i="26"/>
  <c r="F82" i="26"/>
  <c r="DJ82" i="26"/>
  <c r="HT93" i="26"/>
  <c r="HV93" i="26" s="1"/>
  <c r="HX93" i="26" s="1"/>
  <c r="DG84" i="26"/>
  <c r="DN81" i="26"/>
  <c r="DQ81" i="26" s="1"/>
  <c r="EP81" i="26"/>
  <c r="AI103" i="26"/>
  <c r="HJ103" i="26" s="1"/>
  <c r="HL103" i="26" s="1"/>
  <c r="HN103" i="26" s="1"/>
  <c r="AI102" i="26"/>
  <c r="HJ102" i="26" s="1"/>
  <c r="HL102" i="26" s="1"/>
  <c r="HN102" i="26" s="1"/>
  <c r="C79" i="26"/>
  <c r="IT79" i="26" s="1"/>
  <c r="C78" i="26"/>
  <c r="IT78" i="26" s="1"/>
  <c r="DN69" i="26"/>
  <c r="DQ69" i="26" s="1"/>
  <c r="EP69" i="26"/>
  <c r="AD102" i="26"/>
  <c r="FG102" i="26" s="1"/>
  <c r="AD103" i="26"/>
  <c r="FG103" i="26" s="1"/>
  <c r="AF102" i="26"/>
  <c r="GD102" i="26" s="1"/>
  <c r="GF102" i="26" s="1"/>
  <c r="GH102" i="26" s="1"/>
  <c r="AF103" i="26"/>
  <c r="GD103" i="26" s="1"/>
  <c r="GF103" i="26" s="1"/>
  <c r="GH103" i="26" s="1"/>
  <c r="AE102" i="26"/>
  <c r="FR102" i="26" s="1"/>
  <c r="FT102" i="26" s="1"/>
  <c r="FV102" i="26" s="1"/>
  <c r="AE103" i="26"/>
  <c r="FR103" i="26" s="1"/>
  <c r="FT103" i="26" s="1"/>
  <c r="FV103" i="26" s="1"/>
  <c r="DY118" i="26"/>
  <c r="DR118" i="26" s="1"/>
  <c r="DO118" i="26" s="1"/>
  <c r="DN115" i="26"/>
  <c r="EP115" i="26"/>
  <c r="EU116" i="26"/>
  <c r="EO116" i="26"/>
  <c r="DJ116" i="26"/>
  <c r="C117" i="26"/>
  <c r="IT117" i="26" s="1"/>
  <c r="FI103" i="26" l="1"/>
  <c r="FK103" i="26" s="1"/>
  <c r="FI102" i="26"/>
  <c r="FK102" i="26" s="1"/>
  <c r="AJ102" i="26"/>
  <c r="HT102" i="26" s="1"/>
  <c r="HV102" i="26" s="1"/>
  <c r="HX102" i="26" s="1"/>
  <c r="J82" i="26"/>
  <c r="IW82" i="26"/>
  <c r="F84" i="26"/>
  <c r="DJ84" i="26"/>
  <c r="DN82" i="26"/>
  <c r="DQ82" i="26" s="1"/>
  <c r="EP82" i="26"/>
  <c r="DJ83" i="26"/>
  <c r="F83" i="26"/>
  <c r="HT94" i="26"/>
  <c r="HV94" i="26" s="1"/>
  <c r="HX94" i="26" s="1"/>
  <c r="DY119" i="26"/>
  <c r="DR119" i="26" s="1"/>
  <c r="DO119" i="26" s="1"/>
  <c r="DJ117" i="26"/>
  <c r="DN116" i="26"/>
  <c r="EP116" i="26"/>
  <c r="C118" i="26"/>
  <c r="IT118" i="26" s="1"/>
  <c r="EO117" i="26"/>
  <c r="EU117" i="26"/>
  <c r="AJ103" i="26" l="1"/>
  <c r="J84" i="26"/>
  <c r="IW84" i="26"/>
  <c r="J83" i="26"/>
  <c r="IW83" i="26"/>
  <c r="EP84" i="26"/>
  <c r="DN84" i="26"/>
  <c r="DQ84" i="26" s="1"/>
  <c r="EP83" i="26"/>
  <c r="DN83" i="26"/>
  <c r="DQ83" i="26" s="1"/>
  <c r="HT95" i="26"/>
  <c r="HV95" i="26" s="1"/>
  <c r="HX95" i="26" s="1"/>
  <c r="DY120" i="26"/>
  <c r="DR120" i="26" s="1"/>
  <c r="DO120" i="26" s="1"/>
  <c r="DJ118" i="26"/>
  <c r="C119" i="26"/>
  <c r="IT119" i="26" s="1"/>
  <c r="EU118" i="26"/>
  <c r="EO118" i="26"/>
  <c r="EP117" i="26"/>
  <c r="DN117" i="26"/>
  <c r="HT103" i="26" l="1"/>
  <c r="AL103" i="26"/>
  <c r="AJ104" i="26"/>
  <c r="AG102" i="26"/>
  <c r="HT96" i="26"/>
  <c r="HV96" i="26" s="1"/>
  <c r="HX96" i="26" s="1"/>
  <c r="DY121" i="26"/>
  <c r="DR121" i="26" s="1"/>
  <c r="DO121" i="26" s="1"/>
  <c r="C120" i="26"/>
  <c r="IT120" i="26" s="1"/>
  <c r="DN118" i="26"/>
  <c r="EP118" i="26"/>
  <c r="EO119" i="26"/>
  <c r="EU119" i="26"/>
  <c r="DJ119" i="26"/>
  <c r="DN119" i="26" s="1"/>
  <c r="HV103" i="26" l="1"/>
  <c r="HX103" i="26" s="1"/>
  <c r="IR103" i="26"/>
  <c r="HT104" i="26"/>
  <c r="AL104" i="26"/>
  <c r="AJ106" i="26"/>
  <c r="AJ105" i="26"/>
  <c r="DG103" i="26"/>
  <c r="GN102" i="26"/>
  <c r="AL102" i="26"/>
  <c r="HT97" i="26"/>
  <c r="HV97" i="26" s="1"/>
  <c r="HX97" i="26" s="1"/>
  <c r="DY122" i="26"/>
  <c r="DR122" i="26" s="1"/>
  <c r="DO122" i="26" s="1"/>
  <c r="EU120" i="26"/>
  <c r="EO120" i="26"/>
  <c r="DJ120" i="26"/>
  <c r="DN120" i="26" s="1"/>
  <c r="C121" i="26"/>
  <c r="IT121" i="26" s="1"/>
  <c r="EP119" i="26"/>
  <c r="HV104" i="26" l="1"/>
  <c r="HX104" i="26" s="1"/>
  <c r="IR104" i="26"/>
  <c r="GP102" i="26"/>
  <c r="GR102" i="26" s="1"/>
  <c r="IR102" i="26"/>
  <c r="F103" i="26"/>
  <c r="DJ103" i="26"/>
  <c r="AL105" i="26"/>
  <c r="HT105" i="26"/>
  <c r="DG104" i="26"/>
  <c r="HT106" i="26"/>
  <c r="AL106" i="26"/>
  <c r="DG102" i="26"/>
  <c r="HT98" i="26"/>
  <c r="HV98" i="26" s="1"/>
  <c r="HX98" i="26" s="1"/>
  <c r="DY123" i="26"/>
  <c r="DR123" i="26" s="1"/>
  <c r="DO123" i="26" s="1"/>
  <c r="EU121" i="26"/>
  <c r="EO121" i="26"/>
  <c r="DJ121" i="26"/>
  <c r="EP120" i="26"/>
  <c r="C122" i="26"/>
  <c r="IT122" i="26" s="1"/>
  <c r="HV105" i="26" l="1"/>
  <c r="HX105" i="26" s="1"/>
  <c r="IR105" i="26"/>
  <c r="HV106" i="26"/>
  <c r="HX106" i="26" s="1"/>
  <c r="IR106" i="26"/>
  <c r="J103" i="26"/>
  <c r="IW103" i="26"/>
  <c r="DG105" i="26"/>
  <c r="DG106" i="26"/>
  <c r="DN103" i="26"/>
  <c r="DQ103" i="26" s="1"/>
  <c r="EP103" i="26"/>
  <c r="DJ104" i="26"/>
  <c r="F104" i="26"/>
  <c r="F102" i="26"/>
  <c r="DJ102" i="26"/>
  <c r="HT99" i="26"/>
  <c r="HV99" i="26" s="1"/>
  <c r="HX99" i="26" s="1"/>
  <c r="DJ122" i="26"/>
  <c r="EU122" i="26"/>
  <c r="EO122" i="26"/>
  <c r="DN121" i="26"/>
  <c r="EP121" i="26"/>
  <c r="EP104" i="26" l="1"/>
  <c r="DN104" i="26"/>
  <c r="DQ104" i="26" s="1"/>
  <c r="F105" i="26"/>
  <c r="DJ105" i="26"/>
  <c r="J104" i="26"/>
  <c r="IW104" i="26"/>
  <c r="DJ106" i="26"/>
  <c r="F106" i="26"/>
  <c r="DN102" i="26"/>
  <c r="DQ102" i="26" s="1"/>
  <c r="EP102" i="26"/>
  <c r="J102" i="26"/>
  <c r="IW102" i="26"/>
  <c r="HT100" i="26"/>
  <c r="HV100" i="26" s="1"/>
  <c r="HX100" i="26" s="1"/>
  <c r="HT101" i="26"/>
  <c r="HV101" i="26" s="1"/>
  <c r="HX101" i="26" s="1"/>
  <c r="DN122" i="26"/>
  <c r="EP122" i="26"/>
  <c r="EP106" i="26" l="1"/>
  <c r="DN106" i="26"/>
  <c r="DQ106" i="26" s="1"/>
  <c r="IW106" i="26"/>
  <c r="J106" i="26"/>
  <c r="J105" i="26"/>
  <c r="IW105" i="26"/>
  <c r="DN105" i="26"/>
  <c r="DQ105" i="26" s="1"/>
  <c r="EP105" i="26"/>
  <c r="AG93" i="26" l="1"/>
  <c r="GN93" i="26" s="1"/>
  <c r="AG92" i="26"/>
  <c r="GN92" i="26" s="1"/>
  <c r="AG91" i="26"/>
  <c r="GN91" i="26" s="1"/>
  <c r="AG94" i="26"/>
  <c r="GN94" i="26" s="1"/>
  <c r="GP91" i="26" l="1"/>
  <c r="GR91" i="26" s="1"/>
  <c r="IR91" i="26"/>
  <c r="GP94" i="26"/>
  <c r="GR94" i="26" s="1"/>
  <c r="IR94" i="26"/>
  <c r="GP92" i="26"/>
  <c r="GR92" i="26" s="1"/>
  <c r="IR92" i="26"/>
  <c r="GP93" i="26"/>
  <c r="GR93" i="26" s="1"/>
  <c r="IR93" i="26"/>
  <c r="AL92" i="26"/>
  <c r="DG92" i="26" s="1"/>
  <c r="AL93" i="26"/>
  <c r="AG96" i="26"/>
  <c r="AG95" i="26"/>
  <c r="AL91" i="26"/>
  <c r="AL94" i="26"/>
  <c r="DG93" i="26" l="1"/>
  <c r="DG91" i="26"/>
  <c r="GN95" i="26"/>
  <c r="AL95" i="26"/>
  <c r="F93" i="26"/>
  <c r="DJ93" i="26"/>
  <c r="F92" i="26"/>
  <c r="DJ92" i="26"/>
  <c r="AG97" i="26"/>
  <c r="DG94" i="26"/>
  <c r="GN96" i="26"/>
  <c r="AL96" i="26"/>
  <c r="GP96" i="26" l="1"/>
  <c r="GR96" i="26" s="1"/>
  <c r="IR96" i="26"/>
  <c r="GP95" i="26"/>
  <c r="GR95" i="26" s="1"/>
  <c r="IR95" i="26"/>
  <c r="DG95" i="26"/>
  <c r="DG96" i="26"/>
  <c r="F94" i="26"/>
  <c r="DJ94" i="26"/>
  <c r="AG98" i="26"/>
  <c r="DJ91" i="26"/>
  <c r="F91" i="26"/>
  <c r="IW93" i="26"/>
  <c r="J93" i="26"/>
  <c r="AL97" i="26"/>
  <c r="GN97" i="26"/>
  <c r="EP92" i="26"/>
  <c r="DN92" i="26"/>
  <c r="DQ92" i="26" s="1"/>
  <c r="J92" i="26"/>
  <c r="IW92" i="26"/>
  <c r="EP93" i="26"/>
  <c r="DN93" i="26"/>
  <c r="DQ93" i="26" s="1"/>
  <c r="GP97" i="26" l="1"/>
  <c r="GR97" i="26" s="1"/>
  <c r="IR97" i="26"/>
  <c r="DG97" i="26"/>
  <c r="DJ96" i="26"/>
  <c r="F96" i="26"/>
  <c r="IW91" i="26"/>
  <c r="J91" i="26"/>
  <c r="F95" i="26"/>
  <c r="DJ95" i="26"/>
  <c r="EP91" i="26"/>
  <c r="DN91" i="26"/>
  <c r="DQ91" i="26" s="1"/>
  <c r="AG99" i="26"/>
  <c r="DN94" i="26"/>
  <c r="DQ94" i="26" s="1"/>
  <c r="EP94" i="26"/>
  <c r="GN98" i="26"/>
  <c r="AL98" i="26"/>
  <c r="IW94" i="26"/>
  <c r="J94" i="26"/>
  <c r="GP98" i="26" l="1"/>
  <c r="GR98" i="26" s="1"/>
  <c r="IR98" i="26"/>
  <c r="IW96" i="26"/>
  <c r="J96" i="26"/>
  <c r="IW95" i="26"/>
  <c r="J95" i="26"/>
  <c r="DN96" i="26"/>
  <c r="DQ96" i="26" s="1"/>
  <c r="EP96" i="26"/>
  <c r="EP95" i="26"/>
  <c r="DN95" i="26"/>
  <c r="DQ95" i="26" s="1"/>
  <c r="DG98" i="26"/>
  <c r="F97" i="26"/>
  <c r="DJ97" i="26"/>
  <c r="GN99" i="26"/>
  <c r="AL99" i="26"/>
  <c r="AG100" i="26"/>
  <c r="AG101" i="26"/>
  <c r="GP99" i="26" l="1"/>
  <c r="GR99" i="26" s="1"/>
  <c r="IR99" i="26"/>
  <c r="EP97" i="26"/>
  <c r="DN97" i="26"/>
  <c r="DQ97" i="26" s="1"/>
  <c r="F98" i="26"/>
  <c r="DJ98" i="26"/>
  <c r="AL101" i="26"/>
  <c r="GN101" i="26"/>
  <c r="GN100" i="26"/>
  <c r="AL100" i="26"/>
  <c r="IW97" i="26"/>
  <c r="J97" i="26"/>
  <c r="DG99" i="26"/>
  <c r="GP101" i="26" l="1"/>
  <c r="GR101" i="26" s="1"/>
  <c r="IR101" i="26"/>
  <c r="GP100" i="26"/>
  <c r="GR100" i="26" s="1"/>
  <c r="IR100" i="26"/>
  <c r="J98" i="26"/>
  <c r="IW98" i="26"/>
  <c r="DJ99" i="26"/>
  <c r="F99" i="26"/>
  <c r="DG100" i="26"/>
  <c r="DG101" i="26"/>
  <c r="EP98" i="26"/>
  <c r="DN98" i="26"/>
  <c r="DQ98" i="26" s="1"/>
  <c r="J99" i="26" l="1"/>
  <c r="IW99" i="26"/>
  <c r="EP99" i="26"/>
  <c r="DN99" i="26"/>
  <c r="DQ99" i="26" s="1"/>
  <c r="DJ100" i="26"/>
  <c r="F100" i="26"/>
  <c r="F101" i="26"/>
  <c r="DJ101" i="26"/>
  <c r="DN100" i="26" l="1"/>
  <c r="DQ100" i="26" s="1"/>
  <c r="EP100" i="26"/>
  <c r="J101" i="26"/>
  <c r="IW101" i="26"/>
  <c r="DN101" i="26"/>
  <c r="DQ101" i="26" s="1"/>
  <c r="EP101" i="26"/>
  <c r="J100" i="26"/>
  <c r="IW100" i="26"/>
</calcChain>
</file>

<file path=xl/sharedStrings.xml><?xml version="1.0" encoding="utf-8"?>
<sst xmlns="http://schemas.openxmlformats.org/spreadsheetml/2006/main" count="309" uniqueCount="123">
  <si>
    <t>GDP</t>
  </si>
  <si>
    <t xml:space="preserve"> </t>
  </si>
  <si>
    <t>000</t>
  </si>
  <si>
    <t>Intercept</t>
  </si>
  <si>
    <t>pred</t>
  </si>
  <si>
    <t>GFCdum</t>
  </si>
  <si>
    <t>ratio</t>
  </si>
  <si>
    <t>b vkt</t>
  </si>
  <si>
    <t>Australia</t>
  </si>
  <si>
    <t>National vkt</t>
  </si>
  <si>
    <t>X Variable 1</t>
  </si>
  <si>
    <t>licences</t>
  </si>
  <si>
    <t>NSW</t>
  </si>
  <si>
    <t>VIC</t>
  </si>
  <si>
    <t>QLD</t>
  </si>
  <si>
    <t>SA</t>
  </si>
  <si>
    <t>WA</t>
  </si>
  <si>
    <t>TAS</t>
  </si>
  <si>
    <t>NT</t>
  </si>
  <si>
    <t>ACT</t>
  </si>
  <si>
    <t>lic June</t>
  </si>
  <si>
    <t>LICENCES</t>
  </si>
  <si>
    <t>QLDpop</t>
  </si>
  <si>
    <t>Ozpop</t>
  </si>
  <si>
    <t>less Qld</t>
  </si>
  <si>
    <t>LicLogist</t>
  </si>
  <si>
    <t>time1</t>
  </si>
  <si>
    <t>OZ-Qld</t>
  </si>
  <si>
    <t>June of year</t>
  </si>
  <si>
    <t>June</t>
  </si>
  <si>
    <t xml:space="preserve"> licences</t>
  </si>
  <si>
    <t xml:space="preserve"> pred</t>
  </si>
  <si>
    <t>POP</t>
  </si>
  <si>
    <t>LICENCES PER PERSON</t>
  </si>
  <si>
    <t>Aus licpp</t>
  </si>
  <si>
    <t>Qld est</t>
  </si>
  <si>
    <t>time</t>
  </si>
  <si>
    <t>vkt/lic</t>
  </si>
  <si>
    <t>petrol price</t>
  </si>
  <si>
    <t>2014c</t>
  </si>
  <si>
    <t>pop&gt;15yrs</t>
  </si>
  <si>
    <t>pop&lt;15yrs</t>
  </si>
  <si>
    <t>com atds to rd safety</t>
  </si>
  <si>
    <t>%&lt;15yrs</t>
  </si>
  <si>
    <t>%lic&gt;15</t>
  </si>
  <si>
    <t>logistvkt/lic</t>
  </si>
  <si>
    <t>dum0405</t>
  </si>
  <si>
    <t>dum7073</t>
  </si>
  <si>
    <t>GDPchadj</t>
  </si>
  <si>
    <t>AUSTRALIA</t>
  </si>
  <si>
    <t>time2</t>
  </si>
  <si>
    <t>Qld web</t>
  </si>
  <si>
    <t>http://www.rms.nsw.gov.au/cgi-bin/index.cgi?fuseaction=statstables.show&amp;cat=Licensing</t>
  </si>
  <si>
    <t>https://www.sa.gov.au/topics/transport-travel-and-motoring/motoring/registration-and-licensing</t>
  </si>
  <si>
    <t>http://www.tmr.qld.gov.au/safety/transport-and-road-statistics/licensing-statistics.aspx</t>
  </si>
  <si>
    <t>orig nsw data</t>
  </si>
  <si>
    <t>Vic Delbosc</t>
  </si>
  <si>
    <t>orig vic data</t>
  </si>
  <si>
    <t>https://transport.nt.gov.au/__data/assets/pdf_file/0009/379773/DOT-AnnualReport-201516.pdf</t>
  </si>
  <si>
    <t>NT data</t>
  </si>
  <si>
    <t>.  http://www.transport.tas.gov.au/registration/information/statistics/statistics_-_historical</t>
  </si>
  <si>
    <t>before NSW correction</t>
  </si>
  <si>
    <t>Tas data</t>
  </si>
  <si>
    <t>G:\P&amp;R\BITRE\ISTARSS\Yearbook\Infrastructure Yearbook\DRAFT Yearbook\Part 2 - Transport\DATA\Annual Licence Data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</si>
  <si>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</si>
  <si>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</si>
  <si>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</si>
  <si>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</si>
  <si>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</si>
  <si>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</si>
  <si>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</si>
  <si>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 xml:space="preserve"> predicted</t>
  </si>
  <si>
    <t xml:space="preserve"> licences per person</t>
  </si>
  <si>
    <t xml:space="preserve"> Australian licences per person</t>
  </si>
  <si>
    <t xml:space="preserve"> predicted by State</t>
  </si>
  <si>
    <t>Australian Licences</t>
  </si>
  <si>
    <t>predicted Australia-level</t>
  </si>
  <si>
    <t>Population ('000s)</t>
  </si>
  <si>
    <t>NSW Licences</t>
  </si>
  <si>
    <t>VIC Licences</t>
  </si>
  <si>
    <t>QLD Licences</t>
  </si>
  <si>
    <t>SA Licences</t>
  </si>
  <si>
    <t>WA Licences</t>
  </si>
  <si>
    <t>TAS Licences</t>
  </si>
  <si>
    <t>NT Licences</t>
  </si>
  <si>
    <t>ACT Licences</t>
  </si>
  <si>
    <t>Corrected</t>
  </si>
  <si>
    <t>dum9205</t>
  </si>
  <si>
    <t>dumles68</t>
  </si>
  <si>
    <t>dum0004</t>
  </si>
  <si>
    <t>dumles91</t>
  </si>
  <si>
    <t>dum1014</t>
  </si>
  <si>
    <t>timeles68</t>
  </si>
  <si>
    <t>time68on</t>
  </si>
  <si>
    <t>timeles70</t>
  </si>
  <si>
    <t>time7196</t>
  </si>
  <si>
    <t>time97on</t>
  </si>
  <si>
    <t>sat=0.735</t>
  </si>
  <si>
    <t>SA data</t>
  </si>
  <si>
    <t>ABS SA yearbook</t>
  </si>
  <si>
    <t>ABS "Transport and Communications"</t>
  </si>
  <si>
    <t>ABS Year Book</t>
  </si>
  <si>
    <t>ABS Vic yearbook</t>
  </si>
  <si>
    <t>ORIGINAL LICENCES Data</t>
  </si>
  <si>
    <t>316511 persons &gt;16yrs</t>
  </si>
  <si>
    <t>ACT data</t>
  </si>
  <si>
    <t>dum6377</t>
  </si>
  <si>
    <t>NTnew</t>
  </si>
  <si>
    <t>NT old</t>
  </si>
  <si>
    <t>dum9212</t>
  </si>
  <si>
    <t>WA old</t>
  </si>
  <si>
    <t>time9703</t>
  </si>
  <si>
    <t>tim04on</t>
  </si>
  <si>
    <t>dum2013on</t>
  </si>
  <si>
    <t>dum17on</t>
  </si>
  <si>
    <t>time14on</t>
  </si>
  <si>
    <t>time4598</t>
  </si>
  <si>
    <t>time9912</t>
  </si>
  <si>
    <t>State share of Aus population</t>
  </si>
  <si>
    <t>2030 raw</t>
  </si>
  <si>
    <t>2030 ABS</t>
  </si>
  <si>
    <t>2030 final</t>
  </si>
  <si>
    <t>time1419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</si>
</sst>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0.000"/>
    <numFmt numFmtId="166" formatCode="0.0000"/>
    <numFmt numFmtId="167" formatCode="[$$-C09]#,##0.00;[Red]&quot;-&quot;[$$-C09]#,##0.00"/>
    <numFmt numFmtId="168" formatCode="0.00000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</patternFill>
    </fill>
    <fill>
      <patternFill patternType="solid">
        <fgColor rgb="FFFF5050"/>
        <bgColor indexed="64"/>
      </patternFill>
    </fill>
    <fill>
      <patternFill patternType="solid">
        <fgColor rgb="FFE91744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7">
    <xf numFmtId="0" fontId="0" fillId="0" borderId="0"/>
    <xf numFmtId="0" fontId="5" fillId="6" borderId="0" applyNumberFormat="0" applyBorder="0" applyAlignment="0" applyProtection="0"/>
    <xf numFmtId="0" fontId="7" fillId="7" borderId="4" applyNumberFormat="0" applyAlignment="0" applyProtection="0"/>
    <xf numFmtId="0" fontId="6" fillId="0" borderId="0"/>
    <xf numFmtId="0" fontId="6" fillId="0" borderId="0"/>
    <xf numFmtId="0" fontId="3" fillId="0" borderId="0"/>
    <xf numFmtId="0" fontId="9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9" fillId="10" borderId="0" applyNumberFormat="0" applyBorder="0" applyAlignment="0" applyProtection="0"/>
    <xf numFmtId="0" fontId="15" fillId="14" borderId="8" applyNumberFormat="0" applyAlignment="0" applyProtection="0"/>
    <xf numFmtId="0" fontId="16" fillId="14" borderId="4" applyNumberFormat="0" applyAlignment="0" applyProtection="0"/>
    <xf numFmtId="0" fontId="17" fillId="0" borderId="9" applyNumberFormat="0" applyFill="0" applyAlignment="0" applyProtection="0"/>
    <xf numFmtId="0" fontId="18" fillId="15" borderId="10" applyNumberFormat="0" applyAlignment="0" applyProtection="0"/>
    <xf numFmtId="0" fontId="1" fillId="0" borderId="0" applyNumberFormat="0" applyFill="0" applyBorder="0" applyAlignment="0" applyProtection="0"/>
    <xf numFmtId="0" fontId="6" fillId="16" borderId="11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0" fillId="40" borderId="0" applyNumberFormat="0" applyBorder="0" applyAlignment="0" applyProtection="0"/>
    <xf numFmtId="0" fontId="21" fillId="0" borderId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3" fillId="4" borderId="0">
      <protection locked="0"/>
    </xf>
    <xf numFmtId="0" fontId="3" fillId="4" borderId="0">
      <protection locked="0"/>
    </xf>
    <xf numFmtId="0" fontId="3" fillId="4" borderId="0">
      <protection locked="0"/>
    </xf>
    <xf numFmtId="0" fontId="3" fillId="9" borderId="13">
      <alignment horizontal="center" vertical="center"/>
      <protection locked="0"/>
    </xf>
    <xf numFmtId="0" fontId="3" fillId="9" borderId="13">
      <alignment horizontal="center" vertical="center"/>
      <protection locked="0"/>
    </xf>
    <xf numFmtId="0" fontId="3" fillId="9" borderId="13">
      <alignment horizontal="center" vertical="center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" fillId="41" borderId="0">
      <protection locked="0"/>
    </xf>
    <xf numFmtId="0" fontId="3" fillId="41" borderId="0">
      <protection locked="0"/>
    </xf>
    <xf numFmtId="0" fontId="3" fillId="41" borderId="0">
      <protection locked="0"/>
    </xf>
    <xf numFmtId="0" fontId="2" fillId="9" borderId="0">
      <alignment vertical="center"/>
      <protection locked="0"/>
    </xf>
    <xf numFmtId="0" fontId="2" fillId="0" borderId="0">
      <protection locked="0"/>
    </xf>
    <xf numFmtId="0" fontId="23" fillId="0" borderId="0" applyNumberFormat="0" applyFill="0" applyBorder="0" applyProtection="0">
      <alignment horizontal="center"/>
    </xf>
    <xf numFmtId="0" fontId="8" fillId="0" borderId="0">
      <protection locked="0"/>
    </xf>
    <xf numFmtId="0" fontId="23" fillId="0" borderId="0" applyNumberFormat="0" applyFill="0" applyBorder="0" applyProtection="0">
      <alignment horizontal="center" textRotation="90"/>
    </xf>
    <xf numFmtId="0" fontId="24" fillId="0" borderId="0" applyNumberFormat="0" applyFill="0" applyBorder="0" applyAlignment="0" applyProtection="0"/>
    <xf numFmtId="0" fontId="6" fillId="0" borderId="0"/>
    <xf numFmtId="0" fontId="21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21" fillId="0" borderId="0"/>
    <xf numFmtId="0" fontId="22" fillId="0" borderId="0"/>
    <xf numFmtId="0" fontId="22" fillId="16" borderId="11" applyNumberFormat="0" applyFont="0" applyAlignment="0" applyProtection="0"/>
    <xf numFmtId="0" fontId="22" fillId="16" borderId="11" applyNumberFormat="0" applyFont="0" applyAlignment="0" applyProtection="0"/>
    <xf numFmtId="0" fontId="6" fillId="16" borderId="11" applyNumberFormat="0" applyFont="0" applyAlignment="0" applyProtection="0"/>
    <xf numFmtId="0" fontId="25" fillId="0" borderId="0" applyNumberFormat="0" applyFill="0" applyBorder="0" applyAlignment="0" applyProtection="0"/>
    <xf numFmtId="167" fontId="25" fillId="0" borderId="0" applyFill="0" applyBorder="0" applyAlignment="0" applyProtection="0"/>
    <xf numFmtId="0" fontId="3" fillId="9" borderId="2">
      <alignment vertical="center"/>
      <protection locked="0"/>
    </xf>
    <xf numFmtId="0" fontId="3" fillId="9" borderId="2">
      <alignment vertical="center"/>
      <protection locked="0"/>
    </xf>
    <xf numFmtId="0" fontId="3" fillId="9" borderId="2">
      <alignment vertical="center"/>
      <protection locked="0"/>
    </xf>
    <xf numFmtId="0" fontId="3" fillId="4" borderId="0">
      <protection locked="0"/>
    </xf>
    <xf numFmtId="0" fontId="3" fillId="4" borderId="0">
      <protection locked="0"/>
    </xf>
    <xf numFmtId="0" fontId="3" fillId="4" borderId="0">
      <protection locked="0"/>
    </xf>
    <xf numFmtId="0" fontId="26" fillId="0" borderId="0" applyNumberFormat="0" applyFill="0" applyBorder="0" applyAlignment="0" applyProtection="0"/>
  </cellStyleXfs>
  <cellXfs count="44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0" fillId="0" borderId="1" xfId="0" applyFill="1" applyBorder="1" applyAlignment="1"/>
    <xf numFmtId="0" fontId="0" fillId="0" borderId="0" xfId="0" applyBorder="1"/>
    <xf numFmtId="0" fontId="0" fillId="2" borderId="0" xfId="0" applyFill="1"/>
    <xf numFmtId="0" fontId="0" fillId="0" borderId="3" xfId="0" applyBorder="1"/>
    <xf numFmtId="1" fontId="0" fillId="3" borderId="0" xfId="0" applyNumberFormat="1" applyFill="1"/>
    <xf numFmtId="165" fontId="0" fillId="0" borderId="0" xfId="0" applyNumberFormat="1" applyFill="1"/>
    <xf numFmtId="2" fontId="0" fillId="3" borderId="0" xfId="0" applyNumberFormat="1" applyFill="1"/>
    <xf numFmtId="0" fontId="0" fillId="3" borderId="0" xfId="0" applyFill="1"/>
    <xf numFmtId="0" fontId="0" fillId="0" borderId="0" xfId="0" applyAlignment="1">
      <alignment horizontal="center"/>
    </xf>
    <xf numFmtId="1" fontId="0" fillId="0" borderId="3" xfId="0" applyNumberFormat="1" applyBorder="1"/>
    <xf numFmtId="1" fontId="0" fillId="0" borderId="0" xfId="0" applyNumberFormat="1" applyBorder="1"/>
    <xf numFmtId="165" fontId="0" fillId="0" borderId="3" xfId="0" applyNumberFormat="1" applyBorder="1"/>
    <xf numFmtId="165" fontId="0" fillId="3" borderId="0" xfId="0" applyNumberFormat="1" applyFill="1"/>
    <xf numFmtId="1" fontId="0" fillId="0" borderId="0" xfId="0" applyNumberFormat="1" applyFill="1" applyBorder="1"/>
    <xf numFmtId="0" fontId="0" fillId="0" borderId="0" xfId="0" quotePrefix="1" applyAlignment="1">
      <alignment horizontal="left"/>
    </xf>
    <xf numFmtId="2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right"/>
    </xf>
    <xf numFmtId="0" fontId="0" fillId="5" borderId="0" xfId="0" applyFill="1"/>
    <xf numFmtId="0" fontId="0" fillId="8" borderId="0" xfId="0" applyFill="1"/>
    <xf numFmtId="165" fontId="0" fillId="0" borderId="0" xfId="0" applyNumberFormat="1" applyFill="1" applyBorder="1"/>
    <xf numFmtId="1" fontId="0" fillId="11" borderId="0" xfId="0" applyNumberFormat="1" applyFill="1"/>
    <xf numFmtId="165" fontId="0" fillId="0" borderId="3" xfId="0" applyNumberFormat="1" applyFill="1" applyBorder="1"/>
    <xf numFmtId="0" fontId="10" fillId="0" borderId="0" xfId="7"/>
    <xf numFmtId="0" fontId="10" fillId="0" borderId="0" xfId="7" applyAlignment="1">
      <alignment vertical="center"/>
    </xf>
    <xf numFmtId="0" fontId="0" fillId="0" borderId="0" xfId="0"/>
    <xf numFmtId="0" fontId="0" fillId="12" borderId="0" xfId="0" applyFill="1"/>
    <xf numFmtId="0" fontId="0" fillId="0" borderId="0" xfId="0"/>
    <xf numFmtId="0" fontId="0" fillId="0" borderId="0" xfId="0" applyBorder="1"/>
    <xf numFmtId="2" fontId="0" fillId="0" borderId="0" xfId="0" applyNumberFormat="1"/>
    <xf numFmtId="1" fontId="0" fillId="0" borderId="0" xfId="0" applyNumberFormat="1"/>
    <xf numFmtId="168" fontId="0" fillId="3" borderId="0" xfId="0" applyNumberFormat="1" applyFill="1"/>
  </cellXfs>
  <cellStyles count="97">
    <cellStyle name="20% - Accent1" xfId="23" builtinId="30" customBuiltin="1"/>
    <cellStyle name="20% - Accent1 2" xfId="47"/>
    <cellStyle name="20% - Accent2" xfId="27" builtinId="34" customBuiltin="1"/>
    <cellStyle name="20% - Accent2 2" xfId="48"/>
    <cellStyle name="20% - Accent3" xfId="31" builtinId="38" customBuiltin="1"/>
    <cellStyle name="20% - Accent3 2" xfId="49"/>
    <cellStyle name="20% - Accent4" xfId="35" builtinId="42" customBuiltin="1"/>
    <cellStyle name="20% - Accent4 2" xfId="50"/>
    <cellStyle name="20% - Accent5" xfId="39" builtinId="46" customBuiltin="1"/>
    <cellStyle name="20% - Accent5 2" xfId="51"/>
    <cellStyle name="20% - Accent6" xfId="43" builtinId="50" customBuiltin="1"/>
    <cellStyle name="20% - Accent6 2" xfId="52"/>
    <cellStyle name="40% - Accent1" xfId="24" builtinId="31" customBuiltin="1"/>
    <cellStyle name="40% - Accent1 2" xfId="53"/>
    <cellStyle name="40% - Accent2" xfId="28" builtinId="35" customBuiltin="1"/>
    <cellStyle name="40% - Accent2 2" xfId="54"/>
    <cellStyle name="40% - Accent3" xfId="32" builtinId="39" customBuiltin="1"/>
    <cellStyle name="40% - Accent3 2" xfId="55"/>
    <cellStyle name="40% - Accent4" xfId="36" builtinId="43" customBuiltin="1"/>
    <cellStyle name="40% - Accent4 2" xfId="56"/>
    <cellStyle name="40% - Accent5" xfId="40" builtinId="47" customBuiltin="1"/>
    <cellStyle name="40% - Accent5 2" xfId="57"/>
    <cellStyle name="40% - Accent6" xfId="44" builtinId="51" customBuiltin="1"/>
    <cellStyle name="40% - Accent6 2" xfId="5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5" builtinId="22" customBuiltin="1"/>
    <cellStyle name="cells" xfId="59"/>
    <cellStyle name="cells 2" xfId="60"/>
    <cellStyle name="cells 2 2" xfId="61"/>
    <cellStyle name="Check Cell" xfId="17" builtinId="23" customBuiltin="1"/>
    <cellStyle name="column field" xfId="62"/>
    <cellStyle name="column field 2" xfId="63"/>
    <cellStyle name="column field 2 2" xfId="64"/>
    <cellStyle name="Comma 2" xfId="66"/>
    <cellStyle name="Comma 3" xfId="65"/>
    <cellStyle name="Explanatory Text" xfId="20" builtinId="53" customBuiltin="1"/>
    <cellStyle name="field" xfId="67"/>
    <cellStyle name="field 2" xfId="68"/>
    <cellStyle name="field 2 2" xfId="69"/>
    <cellStyle name="field names" xfId="70"/>
    <cellStyle name="footer" xfId="71"/>
    <cellStyle name="Good" xfId="1" builtinId="26" customBuiltin="1"/>
    <cellStyle name="Heading" xfId="72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 5" xfId="73"/>
    <cellStyle name="Heading1" xfId="74"/>
    <cellStyle name="Hyperlink" xfId="7" builtinId="8"/>
    <cellStyle name="Hyperlink 2" xfId="75"/>
    <cellStyle name="Input" xfId="2" builtinId="20" customBuiltin="1"/>
    <cellStyle name="Linked Cell" xfId="16" builtinId="24" customBuiltin="1"/>
    <cellStyle name="Neutral" xfId="13" builtinId="28" customBuiltin="1"/>
    <cellStyle name="Neutral 3" xfId="6"/>
    <cellStyle name="Normal" xfId="0" builtinId="0"/>
    <cellStyle name="Normal 11" xfId="3"/>
    <cellStyle name="Normal 2" xfId="5"/>
    <cellStyle name="Normal 2 2" xfId="76"/>
    <cellStyle name="Normal 3" xfId="77"/>
    <cellStyle name="Normal 4" xfId="4"/>
    <cellStyle name="Normal 4 2" xfId="79"/>
    <cellStyle name="Normal 4 3" xfId="78"/>
    <cellStyle name="Normal 5" xfId="80"/>
    <cellStyle name="Normal 6" xfId="81"/>
    <cellStyle name="Normal 6 2" xfId="82"/>
    <cellStyle name="Normal 7" xfId="83"/>
    <cellStyle name="Normal 8" xfId="84"/>
    <cellStyle name="Normal 9" xfId="46"/>
    <cellStyle name="Note" xfId="19" builtinId="10" customBuiltin="1"/>
    <cellStyle name="Note 2" xfId="86"/>
    <cellStyle name="Note 3" xfId="87"/>
    <cellStyle name="Note 4" xfId="85"/>
    <cellStyle name="Output" xfId="14" builtinId="21" customBuiltin="1"/>
    <cellStyle name="Result" xfId="88"/>
    <cellStyle name="Result2" xfId="89"/>
    <cellStyle name="rowfield" xfId="90"/>
    <cellStyle name="rowfield 2" xfId="91"/>
    <cellStyle name="rowfield 2 2" xfId="92"/>
    <cellStyle name="Test" xfId="93"/>
    <cellStyle name="Test 2" xfId="94"/>
    <cellStyle name="Test 2 2" xfId="95"/>
    <cellStyle name="Title 2" xfId="96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FF5050"/>
      <color rgb="FFE91744"/>
      <color rgb="FFCE3257"/>
      <color rgb="FFFFFF99"/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91741199416421"/>
          <c:y val="3.8152978284769247E-2"/>
          <c:w val="0.79526316988321388"/>
          <c:h val="0.92369404343046146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holders'!$J$12</c:f>
              <c:strCache>
                <c:ptCount val="1"/>
                <c:pt idx="0">
                  <c:v>LicLogist</c:v>
                </c:pt>
              </c:strCache>
            </c:strRef>
          </c:tx>
          <c:spPr>
            <a:ln w="4762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'Licence holders'!$I$38:$I$109</c:f>
              <c:numCache>
                <c:formatCode>General</c:formatCode>
                <c:ptCount val="72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</c:numCache>
            </c:numRef>
          </c:cat>
          <c:val>
            <c:numRef>
              <c:f>'Licence holders'!$J$38:$J$109</c:f>
              <c:numCache>
                <c:formatCode>General</c:formatCode>
                <c:ptCount val="72"/>
                <c:pt idx="0">
                  <c:v>-1.2715462536056679</c:v>
                </c:pt>
                <c:pt idx="1">
                  <c:v>-1.1126194438232173</c:v>
                </c:pt>
                <c:pt idx="2">
                  <c:v>-1.0180951564593745</c:v>
                </c:pt>
                <c:pt idx="3">
                  <c:v>-0.95178534637965984</c:v>
                </c:pt>
                <c:pt idx="4">
                  <c:v>-0.90406744880718914</c:v>
                </c:pt>
                <c:pt idx="5">
                  <c:v>-0.83216472024339894</c:v>
                </c:pt>
                <c:pt idx="6">
                  <c:v>-0.76791368462411302</c:v>
                </c:pt>
                <c:pt idx="7">
                  <c:v>-0.65989864249769103</c:v>
                </c:pt>
                <c:pt idx="8">
                  <c:v>-0.62477199905283998</c:v>
                </c:pt>
                <c:pt idx="9">
                  <c:v>-0.53433413532716867</c:v>
                </c:pt>
                <c:pt idx="10">
                  <c:v>-0.46390639350913054</c:v>
                </c:pt>
                <c:pt idx="11">
                  <c:v>-0.38998484199457922</c:v>
                </c:pt>
                <c:pt idx="12">
                  <c:v>-0.35698951139841612</c:v>
                </c:pt>
                <c:pt idx="13">
                  <c:v>-0.29220412495470754</c:v>
                </c:pt>
                <c:pt idx="14">
                  <c:v>-0.25796942157794384</c:v>
                </c:pt>
                <c:pt idx="15">
                  <c:v>-0.20064873026276162</c:v>
                </c:pt>
                <c:pt idx="16">
                  <c:v>-0.12951641494819743</c:v>
                </c:pt>
                <c:pt idx="17">
                  <c:v>-8.4738141759908778E-2</c:v>
                </c:pt>
                <c:pt idx="18">
                  <c:v>-5.3660691212992308E-2</c:v>
                </c:pt>
                <c:pt idx="19">
                  <c:v>1.7965776359479629E-2</c:v>
                </c:pt>
                <c:pt idx="20">
                  <c:v>6.7014017695953138E-2</c:v>
                </c:pt>
                <c:pt idx="21">
                  <c:v>8.8872356948105094E-2</c:v>
                </c:pt>
                <c:pt idx="22">
                  <c:v>0.16942405419229017</c:v>
                </c:pt>
                <c:pt idx="23">
                  <c:v>0.20483981321965725</c:v>
                </c:pt>
                <c:pt idx="24">
                  <c:v>0.28564362928400622</c:v>
                </c:pt>
                <c:pt idx="25">
                  <c:v>0.36041160702586261</c:v>
                </c:pt>
                <c:pt idx="26">
                  <c:v>0.41947971688162672</c:v>
                </c:pt>
                <c:pt idx="27">
                  <c:v>0.47605558690438438</c:v>
                </c:pt>
                <c:pt idx="28">
                  <c:v>0.53765467131519706</c:v>
                </c:pt>
                <c:pt idx="29">
                  <c:v>0.65023134719571596</c:v>
                </c:pt>
                <c:pt idx="30">
                  <c:v>0.71649962856545846</c:v>
                </c:pt>
                <c:pt idx="31">
                  <c:v>0.80428771393974208</c:v>
                </c:pt>
                <c:pt idx="32">
                  <c:v>0.91454530198126505</c:v>
                </c:pt>
                <c:pt idx="33">
                  <c:v>0.96668985033081201</c:v>
                </c:pt>
                <c:pt idx="34">
                  <c:v>1.0053874078445226</c:v>
                </c:pt>
                <c:pt idx="35">
                  <c:v>1.0665765671107263</c:v>
                </c:pt>
                <c:pt idx="36">
                  <c:v>1.143051452050672</c:v>
                </c:pt>
                <c:pt idx="37">
                  <c:v>1.2013794050411131</c:v>
                </c:pt>
                <c:pt idx="38">
                  <c:v>1.2571638648814172</c:v>
                </c:pt>
                <c:pt idx="39">
                  <c:v>1.3114161692583683</c:v>
                </c:pt>
                <c:pt idx="40">
                  <c:v>1.4053134350201948</c:v>
                </c:pt>
                <c:pt idx="41">
                  <c:v>1.5072357028462313</c:v>
                </c:pt>
                <c:pt idx="42">
                  <c:v>1.552810656974857</c:v>
                </c:pt>
                <c:pt idx="43">
                  <c:v>1.6431763193928992</c:v>
                </c:pt>
                <c:pt idx="44">
                  <c:v>1.6915536613662303</c:v>
                </c:pt>
                <c:pt idx="45">
                  <c:v>1.7495770845047169</c:v>
                </c:pt>
                <c:pt idx="46">
                  <c:v>1.7841087377400437</c:v>
                </c:pt>
                <c:pt idx="47">
                  <c:v>1.8063072572848244</c:v>
                </c:pt>
                <c:pt idx="48">
                  <c:v>1.860861790597903</c:v>
                </c:pt>
                <c:pt idx="49">
                  <c:v>1.9088159351288363</c:v>
                </c:pt>
                <c:pt idx="50">
                  <c:v>1.9695636669376668</c:v>
                </c:pt>
                <c:pt idx="51">
                  <c:v>2.0233923450994826</c:v>
                </c:pt>
                <c:pt idx="52">
                  <c:v>2.1229269161845212</c:v>
                </c:pt>
                <c:pt idx="53">
                  <c:v>2.1983473633768993</c:v>
                </c:pt>
                <c:pt idx="54">
                  <c:v>2.2503442461498828</c:v>
                </c:pt>
                <c:pt idx="55">
                  <c:v>2.3006117541669946</c:v>
                </c:pt>
                <c:pt idx="56">
                  <c:v>2.278678593289436</c:v>
                </c:pt>
                <c:pt idx="57">
                  <c:v>2.3935801429424481</c:v>
                </c:pt>
                <c:pt idx="58">
                  <c:v>2.4719881850836143</c:v>
                </c:pt>
                <c:pt idx="59">
                  <c:v>2.5355555387466637</c:v>
                </c:pt>
                <c:pt idx="60">
                  <c:v>2.595036701852345</c:v>
                </c:pt>
                <c:pt idx="61">
                  <c:v>2.6681117335122857</c:v>
                </c:pt>
                <c:pt idx="62">
                  <c:v>2.7610418557250194</c:v>
                </c:pt>
                <c:pt idx="63">
                  <c:v>2.7678722637657791</c:v>
                </c:pt>
                <c:pt idx="64">
                  <c:v>2.8811237400277787</c:v>
                </c:pt>
                <c:pt idx="65">
                  <c:v>2.9267945525473182</c:v>
                </c:pt>
                <c:pt idx="66">
                  <c:v>3.1249590378675149</c:v>
                </c:pt>
                <c:pt idx="67">
                  <c:v>3.1550771056730595</c:v>
                </c:pt>
                <c:pt idx="68">
                  <c:v>3.2322019646771811</c:v>
                </c:pt>
                <c:pt idx="69">
                  <c:v>3.2385667810714129</c:v>
                </c:pt>
                <c:pt idx="70">
                  <c:v>3.2737728838219042</c:v>
                </c:pt>
                <c:pt idx="71">
                  <c:v>3.2851097936120266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9C5-BA95-8A78736ED2E6}"/>
            </c:ext>
          </c:extLst>
        </c:ser>
        <c:ser>
          <c:idx val="1"/>
          <c:order val="1"/>
          <c:tx>
            <c:strRef>
              <c:f>'Licence holders'!$K$12</c:f>
              <c:strCache>
                <c:ptCount val="1"/>
                <c:pt idx="0">
                  <c:v> predicted</c:v>
                </c:pt>
              </c:strCache>
            </c:strRef>
          </c:tx>
          <c:marker>
            <c:symbol val="none"/>
          </c:marker>
          <c:cat>
            <c:numRef>
              <c:f>'Licence holders'!$I$38:$I$109</c:f>
              <c:numCache>
                <c:formatCode>General</c:formatCode>
                <c:ptCount val="72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</c:numCache>
            </c:numRef>
          </c:cat>
          <c:val>
            <c:numRef>
              <c:f>'Licence holders'!$K$38:$K$109</c:f>
              <c:numCache>
                <c:formatCode>General</c:formatCode>
                <c:ptCount val="72"/>
                <c:pt idx="0">
                  <c:v>-1.1524361444341218</c:v>
                </c:pt>
                <c:pt idx="1">
                  <c:v>-1.08930584957316</c:v>
                </c:pt>
                <c:pt idx="2">
                  <c:v>-1.0261755547121982</c:v>
                </c:pt>
                <c:pt idx="3">
                  <c:v>-0.96304525985123646</c:v>
                </c:pt>
                <c:pt idx="4">
                  <c:v>-0.89991496499027468</c:v>
                </c:pt>
                <c:pt idx="5">
                  <c:v>-0.83678467012931279</c:v>
                </c:pt>
                <c:pt idx="6">
                  <c:v>-0.77365437526835101</c:v>
                </c:pt>
                <c:pt idx="7">
                  <c:v>-0.71052408040738924</c:v>
                </c:pt>
                <c:pt idx="8">
                  <c:v>-0.64739378554642746</c:v>
                </c:pt>
                <c:pt idx="9">
                  <c:v>-0.58426349068546568</c:v>
                </c:pt>
                <c:pt idx="10">
                  <c:v>-0.5211331958245039</c:v>
                </c:pt>
                <c:pt idx="11">
                  <c:v>-0.45800290096354201</c:v>
                </c:pt>
                <c:pt idx="12">
                  <c:v>-0.39487260610258024</c:v>
                </c:pt>
                <c:pt idx="13">
                  <c:v>-0.33174231124161846</c:v>
                </c:pt>
                <c:pt idx="14">
                  <c:v>-0.26861201638065668</c:v>
                </c:pt>
                <c:pt idx="15">
                  <c:v>-0.2054817215196949</c:v>
                </c:pt>
                <c:pt idx="16">
                  <c:v>-0.14235142665873313</c:v>
                </c:pt>
                <c:pt idx="17">
                  <c:v>-7.9221131797771349E-2</c:v>
                </c:pt>
                <c:pt idx="18">
                  <c:v>-1.6090836936809572E-2</c:v>
                </c:pt>
                <c:pt idx="19">
                  <c:v>4.7039457924152206E-2</c:v>
                </c:pt>
                <c:pt idx="20">
                  <c:v>0.11016975278511398</c:v>
                </c:pt>
                <c:pt idx="21">
                  <c:v>0.17330004764607576</c:v>
                </c:pt>
                <c:pt idx="22">
                  <c:v>0.23643034250703754</c:v>
                </c:pt>
                <c:pt idx="23">
                  <c:v>0.29956063736799954</c:v>
                </c:pt>
                <c:pt idx="24">
                  <c:v>0.36269093222896132</c:v>
                </c:pt>
                <c:pt idx="25">
                  <c:v>0.42582122708992309</c:v>
                </c:pt>
                <c:pt idx="26">
                  <c:v>0.48895152195088487</c:v>
                </c:pt>
                <c:pt idx="27">
                  <c:v>0.55208181681184665</c:v>
                </c:pt>
                <c:pt idx="28">
                  <c:v>0.61521211167280843</c:v>
                </c:pt>
                <c:pt idx="29">
                  <c:v>0.6783424065337702</c:v>
                </c:pt>
                <c:pt idx="30">
                  <c:v>0.74147270139473198</c:v>
                </c:pt>
                <c:pt idx="31">
                  <c:v>0.80460299625569376</c:v>
                </c:pt>
                <c:pt idx="32">
                  <c:v>0.86773329111665576</c:v>
                </c:pt>
                <c:pt idx="33">
                  <c:v>0.93086358597761731</c:v>
                </c:pt>
                <c:pt idx="34">
                  <c:v>0.99399388083857931</c:v>
                </c:pt>
                <c:pt idx="35">
                  <c:v>1.0571241756995409</c:v>
                </c:pt>
                <c:pt idx="36">
                  <c:v>1.1202544705605029</c:v>
                </c:pt>
                <c:pt idx="37">
                  <c:v>1.1833847654214644</c:v>
                </c:pt>
                <c:pt idx="38">
                  <c:v>1.2465150602824264</c:v>
                </c:pt>
                <c:pt idx="39">
                  <c:v>1.309645355143388</c:v>
                </c:pt>
                <c:pt idx="40">
                  <c:v>1.37277565000435</c:v>
                </c:pt>
                <c:pt idx="41">
                  <c:v>1.4359059448653115</c:v>
                </c:pt>
                <c:pt idx="42">
                  <c:v>1.4990362397262735</c:v>
                </c:pt>
                <c:pt idx="43">
                  <c:v>1.5621665345872351</c:v>
                </c:pt>
                <c:pt idx="44">
                  <c:v>1.6252968294481971</c:v>
                </c:pt>
                <c:pt idx="45">
                  <c:v>1.6884271243091586</c:v>
                </c:pt>
                <c:pt idx="46">
                  <c:v>1.7515574191701206</c:v>
                </c:pt>
                <c:pt idx="47">
                  <c:v>1.8146877140310826</c:v>
                </c:pt>
                <c:pt idx="48">
                  <c:v>1.8778180088920442</c:v>
                </c:pt>
                <c:pt idx="49">
                  <c:v>1.9409483037530062</c:v>
                </c:pt>
                <c:pt idx="50">
                  <c:v>2.004078598613968</c:v>
                </c:pt>
                <c:pt idx="51">
                  <c:v>2.0672088934749295</c:v>
                </c:pt>
                <c:pt idx="52">
                  <c:v>2.1303391883358911</c:v>
                </c:pt>
                <c:pt idx="53">
                  <c:v>2.1934694831968535</c:v>
                </c:pt>
                <c:pt idx="54">
                  <c:v>2.2565997780578151</c:v>
                </c:pt>
                <c:pt idx="55">
                  <c:v>2.3197300729187766</c:v>
                </c:pt>
                <c:pt idx="56">
                  <c:v>2.3828603677797382</c:v>
                </c:pt>
                <c:pt idx="57">
                  <c:v>2.4459906626407006</c:v>
                </c:pt>
                <c:pt idx="58">
                  <c:v>2.5091209575016622</c:v>
                </c:pt>
                <c:pt idx="59">
                  <c:v>2.5722512523626238</c:v>
                </c:pt>
                <c:pt idx="60">
                  <c:v>2.6353815472235853</c:v>
                </c:pt>
                <c:pt idx="61">
                  <c:v>2.6985118420845478</c:v>
                </c:pt>
                <c:pt idx="62">
                  <c:v>2.7616421369455093</c:v>
                </c:pt>
                <c:pt idx="63">
                  <c:v>2.8247724318064709</c:v>
                </c:pt>
                <c:pt idx="64">
                  <c:v>2.8879027266674324</c:v>
                </c:pt>
                <c:pt idx="65">
                  <c:v>2.9510330215283949</c:v>
                </c:pt>
                <c:pt idx="66">
                  <c:v>3.0141633163893564</c:v>
                </c:pt>
                <c:pt idx="67">
                  <c:v>3.077293611250318</c:v>
                </c:pt>
                <c:pt idx="68">
                  <c:v>3.1404239061112795</c:v>
                </c:pt>
                <c:pt idx="69">
                  <c:v>3.203554200972242</c:v>
                </c:pt>
                <c:pt idx="70">
                  <c:v>3.2666844958332035</c:v>
                </c:pt>
                <c:pt idx="71">
                  <c:v>3.3298147906941651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9C5-BA95-8A78736ED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60352"/>
        <c:axId val="210662144"/>
      </c:lineChart>
      <c:catAx>
        <c:axId val="21066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06621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0662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(licpp/(0.735-licpp))</a:t>
                </a:r>
              </a:p>
            </c:rich>
          </c:tx>
          <c:layout>
            <c:manualLayout>
              <c:xMode val="edge"/>
              <c:yMode val="edge"/>
              <c:x val="3.4227672641439298E-2"/>
              <c:y val="0.395397637795275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066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380025436253824"/>
          <c:y val="8.3907491433966114E-2"/>
          <c:w val="0.12728573780448846"/>
          <c:h val="0.210191787701440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holders'!$AJ$12</c:f>
              <c:strCache>
                <c:ptCount val="1"/>
                <c:pt idx="0">
                  <c:v>NT</c:v>
                </c:pt>
              </c:strCache>
            </c:strRef>
          </c:tx>
          <c:marker>
            <c:symbol val="none"/>
          </c:marker>
          <c:cat>
            <c:numRef>
              <c:f>'Licence holders'!$AC$63:$AC$111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'Licence holders'!$AJ$63:$AJ$111</c:f>
              <c:numCache>
                <c:formatCode>0</c:formatCode>
                <c:ptCount val="49"/>
                <c:pt idx="0">
                  <c:v>37108.000000000007</c:v>
                </c:pt>
                <c:pt idx="1">
                  <c:v>38872.497471489922</c:v>
                </c:pt>
                <c:pt idx="2">
                  <c:v>42277.610238855792</c:v>
                </c:pt>
                <c:pt idx="3">
                  <c:v>45151.14764398527</c:v>
                </c:pt>
                <c:pt idx="4">
                  <c:v>48435.953463889979</c:v>
                </c:pt>
                <c:pt idx="5">
                  <c:v>44236.413245497875</c:v>
                </c:pt>
                <c:pt idx="6">
                  <c:v>47352.126009205342</c:v>
                </c:pt>
                <c:pt idx="7">
                  <c:v>50700.491706809182</c:v>
                </c:pt>
                <c:pt idx="8">
                  <c:v>54278.169219997755</c:v>
                </c:pt>
                <c:pt idx="9">
                  <c:v>56990</c:v>
                </c:pt>
                <c:pt idx="10">
                  <c:v>60211.080203650607</c:v>
                </c:pt>
                <c:pt idx="11">
                  <c:v>63656.408282404773</c:v>
                </c:pt>
                <c:pt idx="12">
                  <c:v>68949.000000000015</c:v>
                </c:pt>
                <c:pt idx="13">
                  <c:v>72972</c:v>
                </c:pt>
                <c:pt idx="14">
                  <c:v>76672.317157746715</c:v>
                </c:pt>
                <c:pt idx="15">
                  <c:v>80481.480285630416</c:v>
                </c:pt>
                <c:pt idx="16">
                  <c:v>84051.659067635468</c:v>
                </c:pt>
                <c:pt idx="17">
                  <c:v>86502.146829713995</c:v>
                </c:pt>
                <c:pt idx="18">
                  <c:v>87343.924364996172</c:v>
                </c:pt>
                <c:pt idx="19">
                  <c:v>88924.640968914115</c:v>
                </c:pt>
                <c:pt idx="20">
                  <c:v>90735.45254156283</c:v>
                </c:pt>
                <c:pt idx="21">
                  <c:v>92122.441621973383</c:v>
                </c:pt>
                <c:pt idx="22">
                  <c:v>94238.304818915014</c:v>
                </c:pt>
                <c:pt idx="23">
                  <c:v>96430.466952152783</c:v>
                </c:pt>
                <c:pt idx="24">
                  <c:v>98659.687183823073</c:v>
                </c:pt>
                <c:pt idx="25">
                  <c:v>101751.1245902752</c:v>
                </c:pt>
                <c:pt idx="26">
                  <c:v>104990.93685016394</c:v>
                </c:pt>
                <c:pt idx="27">
                  <c:v>108440.7596715902</c:v>
                </c:pt>
                <c:pt idx="28">
                  <c:v>110717.49069424256</c:v>
                </c:pt>
                <c:pt idx="29">
                  <c:v>112985</c:v>
                </c:pt>
                <c:pt idx="30">
                  <c:v>115040.27971912909</c:v>
                </c:pt>
                <c:pt idx="31">
                  <c:v>116789</c:v>
                </c:pt>
                <c:pt idx="32">
                  <c:v>115956</c:v>
                </c:pt>
                <c:pt idx="33">
                  <c:v>116067</c:v>
                </c:pt>
                <c:pt idx="34">
                  <c:v>116574</c:v>
                </c:pt>
                <c:pt idx="35">
                  <c:v>118865.99999999999</c:v>
                </c:pt>
                <c:pt idx="36">
                  <c:v>120614</c:v>
                </c:pt>
                <c:pt idx="37">
                  <c:v>122232</c:v>
                </c:pt>
                <c:pt idx="38">
                  <c:v>125550.00000000001</c:v>
                </c:pt>
                <c:pt idx="39">
                  <c:v>131466</c:v>
                </c:pt>
                <c:pt idx="40">
                  <c:v>134791</c:v>
                </c:pt>
                <c:pt idx="41">
                  <c:v>135957</c:v>
                </c:pt>
                <c:pt idx="42">
                  <c:v>140972.99999999997</c:v>
                </c:pt>
                <c:pt idx="43">
                  <c:v>146147</c:v>
                </c:pt>
                <c:pt idx="44">
                  <c:v>150350</c:v>
                </c:pt>
                <c:pt idx="45">
                  <c:v>151911</c:v>
                </c:pt>
                <c:pt idx="46">
                  <c:v>154112</c:v>
                </c:pt>
                <c:pt idx="47">
                  <c:v>156647.165009177</c:v>
                </c:pt>
                <c:pt idx="48">
                  <c:v>157060.75727324703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2-46F6-90B3-5177A88B5907}"/>
            </c:ext>
          </c:extLst>
        </c:ser>
        <c:ser>
          <c:idx val="1"/>
          <c:order val="1"/>
          <c:tx>
            <c:strRef>
              <c:f>'Licence holders'!$AK$12</c:f>
              <c:strCache>
                <c:ptCount val="1"/>
                <c:pt idx="0">
                  <c:v>ACT</c:v>
                </c:pt>
              </c:strCache>
            </c:strRef>
          </c:tx>
          <c:marker>
            <c:symbol val="none"/>
          </c:marker>
          <c:cat>
            <c:numRef>
              <c:f>'Licence holders'!$AC$63:$AC$111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'Licence holders'!$AK$63:$AK$111</c:f>
              <c:numCache>
                <c:formatCode>0</c:formatCode>
                <c:ptCount val="49"/>
                <c:pt idx="0">
                  <c:v>82081</c:v>
                </c:pt>
                <c:pt idx="1">
                  <c:v>87869.915408055094</c:v>
                </c:pt>
                <c:pt idx="2">
                  <c:v>92986.727951717927</c:v>
                </c:pt>
                <c:pt idx="3">
                  <c:v>100964.20928880837</c:v>
                </c:pt>
                <c:pt idx="4">
                  <c:v>108621.67950569768</c:v>
                </c:pt>
                <c:pt idx="5">
                  <c:v>116197.3956087673</c:v>
                </c:pt>
                <c:pt idx="6">
                  <c:v>121432.36295437466</c:v>
                </c:pt>
                <c:pt idx="7">
                  <c:v>125048.98952396424</c:v>
                </c:pt>
                <c:pt idx="8">
                  <c:v>127703.81865806055</c:v>
                </c:pt>
                <c:pt idx="9">
                  <c:v>129497.99999999999</c:v>
                </c:pt>
                <c:pt idx="10">
                  <c:v>132150</c:v>
                </c:pt>
                <c:pt idx="11">
                  <c:v>134707.76542755932</c:v>
                </c:pt>
                <c:pt idx="12">
                  <c:v>139057.00000000003</c:v>
                </c:pt>
                <c:pt idx="13">
                  <c:v>144984</c:v>
                </c:pt>
                <c:pt idx="14">
                  <c:v>151016</c:v>
                </c:pt>
                <c:pt idx="15">
                  <c:v>155005.38447979285</c:v>
                </c:pt>
                <c:pt idx="16">
                  <c:v>159769.99999999997</c:v>
                </c:pt>
                <c:pt idx="17">
                  <c:v>164102.86961515094</c:v>
                </c:pt>
                <c:pt idx="18">
                  <c:v>168501</c:v>
                </c:pt>
                <c:pt idx="19">
                  <c:v>172402</c:v>
                </c:pt>
                <c:pt idx="20">
                  <c:v>182403</c:v>
                </c:pt>
                <c:pt idx="21">
                  <c:v>187873.94333608719</c:v>
                </c:pt>
                <c:pt idx="22">
                  <c:v>192439.49770083814</c:v>
                </c:pt>
                <c:pt idx="23">
                  <c:v>196539.86761634619</c:v>
                </c:pt>
                <c:pt idx="24">
                  <c:v>199478.99999999997</c:v>
                </c:pt>
                <c:pt idx="25">
                  <c:v>202105</c:v>
                </c:pt>
                <c:pt idx="26">
                  <c:v>207142</c:v>
                </c:pt>
                <c:pt idx="27">
                  <c:v>209581</c:v>
                </c:pt>
                <c:pt idx="28">
                  <c:v>213237.00000000003</c:v>
                </c:pt>
                <c:pt idx="29">
                  <c:v>219430.99999999997</c:v>
                </c:pt>
                <c:pt idx="30">
                  <c:v>226179.0165641295</c:v>
                </c:pt>
                <c:pt idx="31">
                  <c:v>233917.4119009657</c:v>
                </c:pt>
                <c:pt idx="32">
                  <c:v>240880</c:v>
                </c:pt>
                <c:pt idx="33">
                  <c:v>237881</c:v>
                </c:pt>
                <c:pt idx="34">
                  <c:v>242935.99999999997</c:v>
                </c:pt>
                <c:pt idx="35">
                  <c:v>248089.00000000003</c:v>
                </c:pt>
                <c:pt idx="36">
                  <c:v>251472</c:v>
                </c:pt>
                <c:pt idx="37">
                  <c:v>256954</c:v>
                </c:pt>
                <c:pt idx="38">
                  <c:v>263035</c:v>
                </c:pt>
                <c:pt idx="39">
                  <c:v>268984</c:v>
                </c:pt>
                <c:pt idx="40">
                  <c:v>276137</c:v>
                </c:pt>
                <c:pt idx="41">
                  <c:v>283287.00000000006</c:v>
                </c:pt>
                <c:pt idx="42">
                  <c:v>291241</c:v>
                </c:pt>
                <c:pt idx="43">
                  <c:v>297595</c:v>
                </c:pt>
                <c:pt idx="44">
                  <c:v>303057</c:v>
                </c:pt>
                <c:pt idx="45">
                  <c:v>309044</c:v>
                </c:pt>
                <c:pt idx="46">
                  <c:v>315332</c:v>
                </c:pt>
                <c:pt idx="47">
                  <c:v>323583.82963856886</c:v>
                </c:pt>
                <c:pt idx="48">
                  <c:v>331129.94072207197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82-46F6-90B3-5177A88B5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801856"/>
        <c:axId val="221807744"/>
      </c:lineChart>
      <c:catAx>
        <c:axId val="2218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807744"/>
        <c:crosses val="autoZero"/>
        <c:auto val="1"/>
        <c:lblAlgn val="ctr"/>
        <c:lblOffset val="100"/>
        <c:noMultiLvlLbl val="0"/>
      </c:catAx>
      <c:valAx>
        <c:axId val="2218077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180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NSW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holders'!$CN$12</c:f>
              <c:strCache>
                <c:ptCount val="1"/>
                <c:pt idx="0">
                  <c:v>NSW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holders'!$CN$63:$CN$109</c:f>
              <c:numCache>
                <c:formatCode>0.000</c:formatCode>
                <c:ptCount val="47"/>
                <c:pt idx="0">
                  <c:v>0.43732470167441545</c:v>
                </c:pt>
                <c:pt idx="1">
                  <c:v>0.44934544157262291</c:v>
                </c:pt>
                <c:pt idx="2">
                  <c:v>0.45863385459923806</c:v>
                </c:pt>
                <c:pt idx="3">
                  <c:v>0.46352802820902389</c:v>
                </c:pt>
                <c:pt idx="4">
                  <c:v>0.47976087766174447</c:v>
                </c:pt>
                <c:pt idx="5">
                  <c:v>0.4959937271144651</c:v>
                </c:pt>
                <c:pt idx="6">
                  <c:v>0.50995779623716553</c:v>
                </c:pt>
                <c:pt idx="7">
                  <c:v>0.52392186535986596</c:v>
                </c:pt>
                <c:pt idx="8">
                  <c:v>0.53968226038333333</c:v>
                </c:pt>
                <c:pt idx="9">
                  <c:v>0.53764470078139381</c:v>
                </c:pt>
                <c:pt idx="10">
                  <c:v>0.54558057638474633</c:v>
                </c:pt>
                <c:pt idx="11">
                  <c:v>0.55517633110102271</c:v>
                </c:pt>
                <c:pt idx="12">
                  <c:v>0.56448671472726764</c:v>
                </c:pt>
                <c:pt idx="13">
                  <c:v>0.56941320144382168</c:v>
                </c:pt>
                <c:pt idx="14">
                  <c:v>0.57170820563131786</c:v>
                </c:pt>
                <c:pt idx="16">
                  <c:v>0.58157327458440833</c:v>
                </c:pt>
                <c:pt idx="18">
                  <c:v>0.60826227469689143</c:v>
                </c:pt>
                <c:pt idx="19">
                  <c:v>0.61255532918076383</c:v>
                </c:pt>
                <c:pt idx="20">
                  <c:v>0.61154721150199598</c:v>
                </c:pt>
                <c:pt idx="21">
                  <c:v>0.60650383509411332</c:v>
                </c:pt>
                <c:pt idx="22">
                  <c:v>0.60015049457834524</c:v>
                </c:pt>
                <c:pt idx="23">
                  <c:v>0.60369162544527066</c:v>
                </c:pt>
                <c:pt idx="24">
                  <c:v>0.60914910177133286</c:v>
                </c:pt>
                <c:pt idx="25">
                  <c:v>0.61319364685815847</c:v>
                </c:pt>
                <c:pt idx="26">
                  <c:v>0.61714095231244659</c:v>
                </c:pt>
                <c:pt idx="27">
                  <c:v>0.62520880392169709</c:v>
                </c:pt>
                <c:pt idx="28">
                  <c:v>0.63147453683767718</c:v>
                </c:pt>
                <c:pt idx="29">
                  <c:v>0.63344206465166331</c:v>
                </c:pt>
                <c:pt idx="30">
                  <c:v>0.63586929281742932</c:v>
                </c:pt>
                <c:pt idx="31">
                  <c:v>0.61962134715731865</c:v>
                </c:pt>
                <c:pt idx="32">
                  <c:v>0.63293008207958046</c:v>
                </c:pt>
                <c:pt idx="33">
                  <c:v>0.64384192118237216</c:v>
                </c:pt>
                <c:pt idx="35">
                  <c:v>0.65689322920829518</c:v>
                </c:pt>
                <c:pt idx="36">
                  <c:v>0.66352255261545323</c:v>
                </c:pt>
                <c:pt idx="37">
                  <c:v>0.66962771083173878</c:v>
                </c:pt>
                <c:pt idx="38">
                  <c:v>0.66854392049576084</c:v>
                </c:pt>
                <c:pt idx="39">
                  <c:v>0.66929016983753431</c:v>
                </c:pt>
                <c:pt idx="40">
                  <c:v>0.67067312402894619</c:v>
                </c:pt>
                <c:pt idx="41">
                  <c:v>0.67793696751402654</c:v>
                </c:pt>
                <c:pt idx="42">
                  <c:v>0.68248035376906446</c:v>
                </c:pt>
                <c:pt idx="43">
                  <c:v>0.68351728795245814</c:v>
                </c:pt>
                <c:pt idx="44">
                  <c:v>0.6848857279846573</c:v>
                </c:pt>
                <c:pt idx="45">
                  <c:v>0.6887627688348521</c:v>
                </c:pt>
                <c:pt idx="46">
                  <c:v>0.69029083526232082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3D-4E26-B99F-C0725EA6AD62}"/>
            </c:ext>
          </c:extLst>
        </c:ser>
        <c:ser>
          <c:idx val="1"/>
          <c:order val="1"/>
          <c:tx>
            <c:strRef>
              <c:f>'Licence holders'!$CY$12</c:f>
              <c:strCache>
                <c:ptCount val="1"/>
                <c:pt idx="0">
                  <c:v>NSW</c:v>
                </c:pt>
              </c:strCache>
            </c:strRef>
          </c:tx>
          <c:marker>
            <c:symbol val="none"/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holders'!$CY$63:$CY$109</c:f>
              <c:numCache>
                <c:formatCode>0.000</c:formatCode>
                <c:ptCount val="47"/>
                <c:pt idx="0">
                  <c:v>0.43732470167441545</c:v>
                </c:pt>
                <c:pt idx="1">
                  <c:v>0.44934544157262291</c:v>
                </c:pt>
                <c:pt idx="2">
                  <c:v>0.45863385459923806</c:v>
                </c:pt>
                <c:pt idx="3">
                  <c:v>0.46352802820902389</c:v>
                </c:pt>
                <c:pt idx="4">
                  <c:v>0.47976087766174447</c:v>
                </c:pt>
                <c:pt idx="5">
                  <c:v>0.4959937271144651</c:v>
                </c:pt>
                <c:pt idx="6">
                  <c:v>0.50995779623716553</c:v>
                </c:pt>
                <c:pt idx="7">
                  <c:v>0.52392186535986596</c:v>
                </c:pt>
                <c:pt idx="8">
                  <c:v>0.53968226038333333</c:v>
                </c:pt>
                <c:pt idx="9">
                  <c:v>0.53764470078139381</c:v>
                </c:pt>
                <c:pt idx="10">
                  <c:v>0.54558057638474633</c:v>
                </c:pt>
                <c:pt idx="11">
                  <c:v>0.55517633110102271</c:v>
                </c:pt>
                <c:pt idx="12">
                  <c:v>0.56448671472726764</c:v>
                </c:pt>
                <c:pt idx="13">
                  <c:v>0.56941320144382168</c:v>
                </c:pt>
                <c:pt idx="14">
                  <c:v>0.57170820563131786</c:v>
                </c:pt>
                <c:pt idx="15">
                  <c:v>0.58084672289771122</c:v>
                </c:pt>
                <c:pt idx="16">
                  <c:v>0.58998524016410459</c:v>
                </c:pt>
                <c:pt idx="17">
                  <c:v>0.59912375743049795</c:v>
                </c:pt>
                <c:pt idx="18">
                  <c:v>0.60826227469689143</c:v>
                </c:pt>
                <c:pt idx="19">
                  <c:v>0.61255532918076383</c:v>
                </c:pt>
                <c:pt idx="20">
                  <c:v>0.61154721150199598</c:v>
                </c:pt>
                <c:pt idx="21">
                  <c:v>0.60650383509411332</c:v>
                </c:pt>
                <c:pt idx="22">
                  <c:v>0.60015049457834524</c:v>
                </c:pt>
                <c:pt idx="23">
                  <c:v>0.60369162544527066</c:v>
                </c:pt>
                <c:pt idx="24">
                  <c:v>0.60914910177133286</c:v>
                </c:pt>
                <c:pt idx="25">
                  <c:v>0.61319364685815847</c:v>
                </c:pt>
                <c:pt idx="26">
                  <c:v>0.61714095231244659</c:v>
                </c:pt>
                <c:pt idx="27">
                  <c:v>0.62520880392169709</c:v>
                </c:pt>
                <c:pt idx="28">
                  <c:v>0.63147453683767718</c:v>
                </c:pt>
                <c:pt idx="29">
                  <c:v>0.63344206465166331</c:v>
                </c:pt>
                <c:pt idx="30">
                  <c:v>0.63586929281742932</c:v>
                </c:pt>
                <c:pt idx="31">
                  <c:v>0.61962134715731865</c:v>
                </c:pt>
                <c:pt idx="32">
                  <c:v>0.63293008207958046</c:v>
                </c:pt>
                <c:pt idx="33">
                  <c:v>0.64384192118237216</c:v>
                </c:pt>
                <c:pt idx="34">
                  <c:v>0.65036757519533372</c:v>
                </c:pt>
                <c:pt idx="35">
                  <c:v>0.65689322920829518</c:v>
                </c:pt>
                <c:pt idx="36">
                  <c:v>0.66352255261545323</c:v>
                </c:pt>
                <c:pt idx="37">
                  <c:v>0.66962771083173878</c:v>
                </c:pt>
                <c:pt idx="38">
                  <c:v>0.66854392049576084</c:v>
                </c:pt>
                <c:pt idx="39">
                  <c:v>0.66929016983753431</c:v>
                </c:pt>
                <c:pt idx="40">
                  <c:v>0.67067312402894619</c:v>
                </c:pt>
                <c:pt idx="41">
                  <c:v>0.67793696751402654</c:v>
                </c:pt>
                <c:pt idx="42">
                  <c:v>0.68248035376906446</c:v>
                </c:pt>
                <c:pt idx="43">
                  <c:v>0.68351728795245814</c:v>
                </c:pt>
                <c:pt idx="44">
                  <c:v>0.6848857279846573</c:v>
                </c:pt>
                <c:pt idx="45">
                  <c:v>0.6887627688348521</c:v>
                </c:pt>
                <c:pt idx="46">
                  <c:v>0.69029083526232082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D-4E26-B99F-C0725EA6A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42048"/>
        <c:axId val="221843840"/>
      </c:lineChart>
      <c:catAx>
        <c:axId val="22184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843840"/>
        <c:crosses val="autoZero"/>
        <c:auto val="1"/>
        <c:lblAlgn val="ctr"/>
        <c:lblOffset val="100"/>
        <c:noMultiLvlLbl val="0"/>
      </c:catAx>
      <c:valAx>
        <c:axId val="22184384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184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QLD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holders'!$CP$12</c:f>
              <c:strCache>
                <c:ptCount val="1"/>
                <c:pt idx="0">
                  <c:v>QLD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holders'!$CP$63:$CP$109</c:f>
              <c:numCache>
                <c:formatCode>0.000</c:formatCode>
                <c:ptCount val="47"/>
                <c:pt idx="0">
                  <c:v>0.42324047667549386</c:v>
                </c:pt>
                <c:pt idx="1">
                  <c:v>0.43690879520369413</c:v>
                </c:pt>
                <c:pt idx="2">
                  <c:v>0.4496475193297938</c:v>
                </c:pt>
                <c:pt idx="7">
                  <c:v>0.51334113996029229</c:v>
                </c:pt>
                <c:pt idx="8">
                  <c:v>0.52073929389614504</c:v>
                </c:pt>
                <c:pt idx="9">
                  <c:v>0.52813744783199768</c:v>
                </c:pt>
                <c:pt idx="10">
                  <c:v>0.53732506874702135</c:v>
                </c:pt>
                <c:pt idx="11">
                  <c:v>0.54651268966204503</c:v>
                </c:pt>
                <c:pt idx="12">
                  <c:v>0.5557003105770687</c:v>
                </c:pt>
                <c:pt idx="13">
                  <c:v>0.56424717829045412</c:v>
                </c:pt>
                <c:pt idx="14">
                  <c:v>0.5807954130116959</c:v>
                </c:pt>
                <c:pt idx="16">
                  <c:v>0.59434231005058269</c:v>
                </c:pt>
                <c:pt idx="18">
                  <c:v>0.57686191538617915</c:v>
                </c:pt>
                <c:pt idx="19">
                  <c:v>0.60571105838549999</c:v>
                </c:pt>
                <c:pt idx="20">
                  <c:v>0.72921891377971726</c:v>
                </c:pt>
                <c:pt idx="21">
                  <c:v>0.72766553718720772</c:v>
                </c:pt>
                <c:pt idx="22">
                  <c:v>0.62354830877765854</c:v>
                </c:pt>
                <c:pt idx="23">
                  <c:v>0.80695985543499504</c:v>
                </c:pt>
                <c:pt idx="24">
                  <c:v>0.61398088655028826</c:v>
                </c:pt>
                <c:pt idx="25">
                  <c:v>0.6201270780693029</c:v>
                </c:pt>
                <c:pt idx="26">
                  <c:v>0.64780460839091403</c:v>
                </c:pt>
                <c:pt idx="27">
                  <c:v>0.65574532166940802</c:v>
                </c:pt>
                <c:pt idx="28">
                  <c:v>0.65800779207656723</c:v>
                </c:pt>
                <c:pt idx="29">
                  <c:v>0.66515621598084029</c:v>
                </c:pt>
                <c:pt idx="30">
                  <c:v>0.66929480278721099</c:v>
                </c:pt>
                <c:pt idx="31">
                  <c:v>0.67500879890039645</c:v>
                </c:pt>
                <c:pt idx="32">
                  <c:v>0.68276868859876882</c:v>
                </c:pt>
                <c:pt idx="33">
                  <c:v>0.67927860200084367</c:v>
                </c:pt>
                <c:pt idx="34">
                  <c:v>0.67563636268691396</c:v>
                </c:pt>
                <c:pt idx="35">
                  <c:v>0.67354626547852303</c:v>
                </c:pt>
                <c:pt idx="36">
                  <c:v>0.67828553550007087</c:v>
                </c:pt>
                <c:pt idx="37">
                  <c:v>0.68873962604882788</c:v>
                </c:pt>
                <c:pt idx="38">
                  <c:v>0.69228712846649065</c:v>
                </c:pt>
                <c:pt idx="39">
                  <c:v>0.70424182221400844</c:v>
                </c:pt>
                <c:pt idx="40">
                  <c:v>0.71113605920948075</c:v>
                </c:pt>
                <c:pt idx="41">
                  <c:v>0.72394098463187995</c:v>
                </c:pt>
                <c:pt idx="42">
                  <c:v>0.72252588263619855</c:v>
                </c:pt>
                <c:pt idx="43">
                  <c:v>0.72533184319119659</c:v>
                </c:pt>
                <c:pt idx="44">
                  <c:v>0.71705214314469135</c:v>
                </c:pt>
                <c:pt idx="45">
                  <c:v>0.71837306653829247</c:v>
                </c:pt>
                <c:pt idx="46">
                  <c:v>0.72354206224717244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88-405B-BF10-D6FD55FA6DFD}"/>
            </c:ext>
          </c:extLst>
        </c:ser>
        <c:ser>
          <c:idx val="1"/>
          <c:order val="1"/>
          <c:tx>
            <c:strRef>
              <c:f>'Licence holders'!$DA$12</c:f>
              <c:strCache>
                <c:ptCount val="1"/>
                <c:pt idx="0">
                  <c:v>QLD</c:v>
                </c:pt>
              </c:strCache>
            </c:strRef>
          </c:tx>
          <c:marker>
            <c:symbol val="none"/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holders'!$DA$63:$DA$109</c:f>
              <c:numCache>
                <c:formatCode>0.000</c:formatCode>
                <c:ptCount val="47"/>
                <c:pt idx="0">
                  <c:v>0.42085287177046093</c:v>
                </c:pt>
                <c:pt idx="1">
                  <c:v>0.4342268880330995</c:v>
                </c:pt>
                <c:pt idx="2">
                  <c:v>0.43466530771306094</c:v>
                </c:pt>
                <c:pt idx="3">
                  <c:v>0.44927273764720771</c:v>
                </c:pt>
                <c:pt idx="4">
                  <c:v>0.46185862355917284</c:v>
                </c:pt>
                <c:pt idx="5">
                  <c:v>0.47444450947113798</c:v>
                </c:pt>
                <c:pt idx="6">
                  <c:v>0.48763021812567009</c:v>
                </c:pt>
                <c:pt idx="7">
                  <c:v>0.51334113996029218</c:v>
                </c:pt>
                <c:pt idx="8">
                  <c:v>0.52073929389614493</c:v>
                </c:pt>
                <c:pt idx="9">
                  <c:v>0.52813744783199768</c:v>
                </c:pt>
                <c:pt idx="10">
                  <c:v>0.53884888689534682</c:v>
                </c:pt>
                <c:pt idx="11">
                  <c:v>0.55422448177068706</c:v>
                </c:pt>
                <c:pt idx="12">
                  <c:v>0.55570031057706837</c:v>
                </c:pt>
                <c:pt idx="13">
                  <c:v>0.56424717829045412</c:v>
                </c:pt>
                <c:pt idx="14">
                  <c:v>0.5807954130116959</c:v>
                </c:pt>
                <c:pt idx="15">
                  <c:v>0.59180293839565845</c:v>
                </c:pt>
                <c:pt idx="16">
                  <c:v>0.602810463779621</c:v>
                </c:pt>
                <c:pt idx="17">
                  <c:v>0.61381798916358354</c:v>
                </c:pt>
                <c:pt idx="18">
                  <c:v>0.61831150753189634</c:v>
                </c:pt>
                <c:pt idx="19">
                  <c:v>0.60571105838549999</c:v>
                </c:pt>
                <c:pt idx="20">
                  <c:v>0.61196534129598845</c:v>
                </c:pt>
                <c:pt idx="21">
                  <c:v>0.61821962420647691</c:v>
                </c:pt>
                <c:pt idx="22">
                  <c:v>0.62447390711696538</c:v>
                </c:pt>
                <c:pt idx="23">
                  <c:v>0.63072819002745384</c:v>
                </c:pt>
                <c:pt idx="24">
                  <c:v>0.6369824729379423</c:v>
                </c:pt>
                <c:pt idx="25">
                  <c:v>0.64323675584843076</c:v>
                </c:pt>
                <c:pt idx="26">
                  <c:v>0.64949103875891923</c:v>
                </c:pt>
                <c:pt idx="27">
                  <c:v>0.65574532166940802</c:v>
                </c:pt>
                <c:pt idx="28">
                  <c:v>0.65800779207656723</c:v>
                </c:pt>
                <c:pt idx="29">
                  <c:v>0.66515621598084029</c:v>
                </c:pt>
                <c:pt idx="30">
                  <c:v>0.66929480278721099</c:v>
                </c:pt>
                <c:pt idx="31">
                  <c:v>0.67500879890039645</c:v>
                </c:pt>
                <c:pt idx="32">
                  <c:v>0.68276868859876882</c:v>
                </c:pt>
                <c:pt idx="33">
                  <c:v>0.67927860200084367</c:v>
                </c:pt>
                <c:pt idx="34">
                  <c:v>0.67563636268691396</c:v>
                </c:pt>
                <c:pt idx="35">
                  <c:v>0.67354626547852303</c:v>
                </c:pt>
                <c:pt idx="36">
                  <c:v>0.67828553550007087</c:v>
                </c:pt>
                <c:pt idx="37">
                  <c:v>0.68873962604882788</c:v>
                </c:pt>
                <c:pt idx="38">
                  <c:v>0.69228712846649065</c:v>
                </c:pt>
                <c:pt idx="39">
                  <c:v>0.70424182221400844</c:v>
                </c:pt>
                <c:pt idx="40">
                  <c:v>0.71113605920948075</c:v>
                </c:pt>
                <c:pt idx="41">
                  <c:v>0.72394098463187995</c:v>
                </c:pt>
                <c:pt idx="42">
                  <c:v>0.72252588263619855</c:v>
                </c:pt>
                <c:pt idx="43">
                  <c:v>0.72533184319119659</c:v>
                </c:pt>
                <c:pt idx="44">
                  <c:v>0.71705214314469135</c:v>
                </c:pt>
                <c:pt idx="45">
                  <c:v>0.71837306653829247</c:v>
                </c:pt>
                <c:pt idx="46">
                  <c:v>0.72354206224717244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8-405B-BF10-D6FD55FA6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61760"/>
        <c:axId val="221863296"/>
      </c:lineChart>
      <c:catAx>
        <c:axId val="22186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863296"/>
        <c:crosses val="autoZero"/>
        <c:auto val="1"/>
        <c:lblAlgn val="ctr"/>
        <c:lblOffset val="100"/>
        <c:noMultiLvlLbl val="0"/>
      </c:catAx>
      <c:valAx>
        <c:axId val="2218632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1861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holders'!$CR$12</c:f>
              <c:strCache>
                <c:ptCount val="1"/>
                <c:pt idx="0">
                  <c:v>WA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holders'!$CR$63:$CR$109</c:f>
              <c:numCache>
                <c:formatCode>0.000</c:formatCode>
                <c:ptCount val="47"/>
                <c:pt idx="0">
                  <c:v>0.42203486808323343</c:v>
                </c:pt>
                <c:pt idx="1">
                  <c:v>0.42780646667311922</c:v>
                </c:pt>
                <c:pt idx="2">
                  <c:v>0.45563054924275681</c:v>
                </c:pt>
                <c:pt idx="3">
                  <c:v>0.4659544921578761</c:v>
                </c:pt>
                <c:pt idx="4">
                  <c:v>0.47659167720484158</c:v>
                </c:pt>
                <c:pt idx="5">
                  <c:v>0.48722886225180706</c:v>
                </c:pt>
                <c:pt idx="6">
                  <c:v>0.50154599013703471</c:v>
                </c:pt>
                <c:pt idx="7">
                  <c:v>0.51586311802226237</c:v>
                </c:pt>
                <c:pt idx="8">
                  <c:v>0.53341081287550351</c:v>
                </c:pt>
                <c:pt idx="9">
                  <c:v>0.54149449988809661</c:v>
                </c:pt>
                <c:pt idx="10">
                  <c:v>0.55189950420308442</c:v>
                </c:pt>
                <c:pt idx="11">
                  <c:v>0.56237039019857604</c:v>
                </c:pt>
                <c:pt idx="12">
                  <c:v>0.56525249477369088</c:v>
                </c:pt>
                <c:pt idx="13">
                  <c:v>0.57018954749643913</c:v>
                </c:pt>
                <c:pt idx="14">
                  <c:v>0.57486179565379592</c:v>
                </c:pt>
                <c:pt idx="16">
                  <c:v>0.57993418865689883</c:v>
                </c:pt>
                <c:pt idx="18">
                  <c:v>0.5729760996686355</c:v>
                </c:pt>
                <c:pt idx="19">
                  <c:v>0.60981833893593274</c:v>
                </c:pt>
                <c:pt idx="20">
                  <c:v>0.67215503062833182</c:v>
                </c:pt>
                <c:pt idx="21">
                  <c:v>0.57699592987328752</c:v>
                </c:pt>
                <c:pt idx="22">
                  <c:v>0.63442875196557957</c:v>
                </c:pt>
                <c:pt idx="23">
                  <c:v>0.65554511110237434</c:v>
                </c:pt>
                <c:pt idx="24">
                  <c:v>0.66705579858375541</c:v>
                </c:pt>
                <c:pt idx="25">
                  <c:v>0.63844922946477844</c:v>
                </c:pt>
                <c:pt idx="26">
                  <c:v>0.65273220427936562</c:v>
                </c:pt>
                <c:pt idx="27">
                  <c:v>0.65901489205884756</c:v>
                </c:pt>
                <c:pt idx="28">
                  <c:v>0.66583189154858635</c:v>
                </c:pt>
                <c:pt idx="29">
                  <c:v>0.65813382986251956</c:v>
                </c:pt>
                <c:pt idx="30">
                  <c:v>0.65147068293054144</c:v>
                </c:pt>
                <c:pt idx="31">
                  <c:v>0.66016873754769767</c:v>
                </c:pt>
                <c:pt idx="32">
                  <c:v>0.6703359896127169</c:v>
                </c:pt>
                <c:pt idx="33">
                  <c:v>0.67637080391101534</c:v>
                </c:pt>
                <c:pt idx="34">
                  <c:v>0.67748802500780481</c:v>
                </c:pt>
                <c:pt idx="35">
                  <c:v>0.67650818637763288</c:v>
                </c:pt>
                <c:pt idx="36">
                  <c:v>0.67753090465580235</c:v>
                </c:pt>
                <c:pt idx="37">
                  <c:v>0.67574932138856925</c:v>
                </c:pt>
                <c:pt idx="38">
                  <c:v>0.67671823916747254</c:v>
                </c:pt>
                <c:pt idx="39">
                  <c:v>0.67672581185135583</c:v>
                </c:pt>
                <c:pt idx="40">
                  <c:v>0.68379266165978048</c:v>
                </c:pt>
                <c:pt idx="41">
                  <c:v>0.68232636146118253</c:v>
                </c:pt>
                <c:pt idx="42">
                  <c:v>0.68065718408575548</c:v>
                </c:pt>
                <c:pt idx="43">
                  <c:v>0.68593590413768135</c:v>
                </c:pt>
                <c:pt idx="44">
                  <c:v>0.69332816968541466</c:v>
                </c:pt>
                <c:pt idx="45">
                  <c:v>0.69961624749084894</c:v>
                </c:pt>
                <c:pt idx="46">
                  <c:v>0.70653169014084505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4-485E-9226-ECDBD7D0E148}"/>
            </c:ext>
          </c:extLst>
        </c:ser>
        <c:ser>
          <c:idx val="1"/>
          <c:order val="1"/>
          <c:tx>
            <c:strRef>
              <c:f>'Licence holders'!$DC$12</c:f>
              <c:strCache>
                <c:ptCount val="1"/>
                <c:pt idx="0">
                  <c:v>WA</c:v>
                </c:pt>
              </c:strCache>
            </c:strRef>
          </c:tx>
          <c:marker>
            <c:symbol val="none"/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holders'!$DC$63:$DC$109</c:f>
              <c:numCache>
                <c:formatCode>0.000</c:formatCode>
                <c:ptCount val="47"/>
                <c:pt idx="0">
                  <c:v>0.42203486808323343</c:v>
                </c:pt>
                <c:pt idx="1">
                  <c:v>0.42780646667311922</c:v>
                </c:pt>
                <c:pt idx="2">
                  <c:v>0.45563054924275681</c:v>
                </c:pt>
                <c:pt idx="3">
                  <c:v>0.4659544921578761</c:v>
                </c:pt>
                <c:pt idx="4">
                  <c:v>0.47659167720484158</c:v>
                </c:pt>
                <c:pt idx="5">
                  <c:v>0.48722886225180706</c:v>
                </c:pt>
                <c:pt idx="6">
                  <c:v>0.50190497080999763</c:v>
                </c:pt>
                <c:pt idx="7">
                  <c:v>0.51586311802226237</c:v>
                </c:pt>
                <c:pt idx="8">
                  <c:v>0.53341081287550351</c:v>
                </c:pt>
                <c:pt idx="9">
                  <c:v>0.54149449988809661</c:v>
                </c:pt>
                <c:pt idx="10">
                  <c:v>0.55189950420308442</c:v>
                </c:pt>
                <c:pt idx="11">
                  <c:v>0.56237039019857604</c:v>
                </c:pt>
                <c:pt idx="12">
                  <c:v>0.56525249477369088</c:v>
                </c:pt>
                <c:pt idx="13">
                  <c:v>0.57018954749643913</c:v>
                </c:pt>
                <c:pt idx="14">
                  <c:v>0.57486179565379592</c:v>
                </c:pt>
                <c:pt idx="15">
                  <c:v>0.57739799215534737</c:v>
                </c:pt>
                <c:pt idx="16">
                  <c:v>0.57993418865689883</c:v>
                </c:pt>
                <c:pt idx="17">
                  <c:v>0.5898955720832435</c:v>
                </c:pt>
                <c:pt idx="18">
                  <c:v>0.59985695550958817</c:v>
                </c:pt>
                <c:pt idx="19">
                  <c:v>0.60981833893593274</c:v>
                </c:pt>
                <c:pt idx="20">
                  <c:v>0.61802180994581501</c:v>
                </c:pt>
                <c:pt idx="21">
                  <c:v>0.62622528095569729</c:v>
                </c:pt>
                <c:pt idx="22">
                  <c:v>0.63442875196557957</c:v>
                </c:pt>
                <c:pt idx="23">
                  <c:v>0.63900461504402606</c:v>
                </c:pt>
                <c:pt idx="24">
                  <c:v>0.64358047812247254</c:v>
                </c:pt>
                <c:pt idx="25">
                  <c:v>0.64815634120091903</c:v>
                </c:pt>
                <c:pt idx="26">
                  <c:v>0.65273220427936562</c:v>
                </c:pt>
                <c:pt idx="27">
                  <c:v>0.65901489205884756</c:v>
                </c:pt>
                <c:pt idx="28">
                  <c:v>0.66583189154858635</c:v>
                </c:pt>
                <c:pt idx="29">
                  <c:v>0.65813382986251956</c:v>
                </c:pt>
                <c:pt idx="30">
                  <c:v>0.65147068293054144</c:v>
                </c:pt>
                <c:pt idx="31">
                  <c:v>0.66016873754769767</c:v>
                </c:pt>
                <c:pt idx="32">
                  <c:v>0.6703359896127169</c:v>
                </c:pt>
                <c:pt idx="33">
                  <c:v>0.67637080391101534</c:v>
                </c:pt>
                <c:pt idx="34">
                  <c:v>0.67748802500780481</c:v>
                </c:pt>
                <c:pt idx="35">
                  <c:v>0.67650818637763288</c:v>
                </c:pt>
                <c:pt idx="36">
                  <c:v>0.67753090465580235</c:v>
                </c:pt>
                <c:pt idx="37">
                  <c:v>0.67574932138856925</c:v>
                </c:pt>
                <c:pt idx="38">
                  <c:v>0.67671823916747254</c:v>
                </c:pt>
                <c:pt idx="39">
                  <c:v>0.67672581185135583</c:v>
                </c:pt>
                <c:pt idx="40">
                  <c:v>0.68379266165978048</c:v>
                </c:pt>
                <c:pt idx="41">
                  <c:v>0.68232636146118253</c:v>
                </c:pt>
                <c:pt idx="42">
                  <c:v>0.68065718408575548</c:v>
                </c:pt>
                <c:pt idx="43">
                  <c:v>0.68593590413768135</c:v>
                </c:pt>
                <c:pt idx="44">
                  <c:v>0.69332816968541466</c:v>
                </c:pt>
                <c:pt idx="45">
                  <c:v>0.69961624749084894</c:v>
                </c:pt>
                <c:pt idx="46">
                  <c:v>0.70653169014084505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4-485E-9226-ECDBD7D0E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43904"/>
        <c:axId val="221645440"/>
      </c:lineChart>
      <c:catAx>
        <c:axId val="22164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645440"/>
        <c:crosses val="autoZero"/>
        <c:auto val="1"/>
        <c:lblAlgn val="ctr"/>
        <c:lblOffset val="100"/>
        <c:noMultiLvlLbl val="0"/>
      </c:catAx>
      <c:valAx>
        <c:axId val="22164544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164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NT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holders'!$CT$12</c:f>
              <c:strCache>
                <c:ptCount val="1"/>
                <c:pt idx="0">
                  <c:v>NT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holders'!$CT$63:$CT$109</c:f>
              <c:numCache>
                <c:formatCode>0.000</c:formatCode>
                <c:ptCount val="47"/>
                <c:pt idx="0">
                  <c:v>0.45428725331766323</c:v>
                </c:pt>
                <c:pt idx="1">
                  <c:v>0.43186563247215259</c:v>
                </c:pt>
                <c:pt idx="2">
                  <c:v>0.52128017723526021</c:v>
                </c:pt>
                <c:pt idx="3">
                  <c:v>0.5149958302016947</c:v>
                </c:pt>
                <c:pt idx="4">
                  <c:v>0.40457605743036529</c:v>
                </c:pt>
                <c:pt idx="5">
                  <c:v>0.29415628465903587</c:v>
                </c:pt>
                <c:pt idx="6">
                  <c:v>0.28944666972084743</c:v>
                </c:pt>
                <c:pt idx="7">
                  <c:v>0.28473705478265893</c:v>
                </c:pt>
                <c:pt idx="8">
                  <c:v>0.61273867975995644</c:v>
                </c:pt>
                <c:pt idx="9">
                  <c:v>0.49925973946333302</c:v>
                </c:pt>
                <c:pt idx="10">
                  <c:v>0.5469829591103218</c:v>
                </c:pt>
                <c:pt idx="11">
                  <c:v>0.55121680694199782</c:v>
                </c:pt>
                <c:pt idx="12">
                  <c:v>0.52909894562364745</c:v>
                </c:pt>
                <c:pt idx="13">
                  <c:v>0.53689043232584832</c:v>
                </c:pt>
                <c:pt idx="14">
                  <c:v>0.71236124203328788</c:v>
                </c:pt>
                <c:pt idx="16">
                  <c:v>0.76568601420791216</c:v>
                </c:pt>
                <c:pt idx="18">
                  <c:v>0.58566523713103513</c:v>
                </c:pt>
                <c:pt idx="19">
                  <c:v>0.5801500195434891</c:v>
                </c:pt>
                <c:pt idx="20">
                  <c:v>0.68480040066451675</c:v>
                </c:pt>
                <c:pt idx="21">
                  <c:v>0.67749693340503825</c:v>
                </c:pt>
                <c:pt idx="22">
                  <c:v>0.79345697910362756</c:v>
                </c:pt>
                <c:pt idx="23">
                  <c:v>0.77328371421250031</c:v>
                </c:pt>
                <c:pt idx="24">
                  <c:v>0.75758112836462588</c:v>
                </c:pt>
                <c:pt idx="25">
                  <c:v>0.76606607944232241</c:v>
                </c:pt>
                <c:pt idx="26">
                  <c:v>0.52661557805285164</c:v>
                </c:pt>
                <c:pt idx="27">
                  <c:v>0.53110062975942662</c:v>
                </c:pt>
                <c:pt idx="28">
                  <c:v>0.54677691091469893</c:v>
                </c:pt>
                <c:pt idx="29">
                  <c:v>0.57641879068628454</c:v>
                </c:pt>
                <c:pt idx="30">
                  <c:v>0.59386690367513773</c:v>
                </c:pt>
                <c:pt idx="31">
                  <c:v>0.5788998874806065</c:v>
                </c:pt>
                <c:pt idx="32">
                  <c:v>0.5733272023376893</c:v>
                </c:pt>
                <c:pt idx="33">
                  <c:v>0.57537241293840624</c:v>
                </c:pt>
                <c:pt idx="34">
                  <c:v>0.5752110646738674</c:v>
                </c:pt>
                <c:pt idx="35">
                  <c:v>0.57728564143658478</c:v>
                </c:pt>
                <c:pt idx="36">
                  <c:v>0.57694313034244249</c:v>
                </c:pt>
                <c:pt idx="37">
                  <c:v>0.57185096468738894</c:v>
                </c:pt>
                <c:pt idx="38">
                  <c:v>0.57100885052348171</c:v>
                </c:pt>
                <c:pt idx="39">
                  <c:v>0.58163847681914116</c:v>
                </c:pt>
                <c:pt idx="40">
                  <c:v>0.5866140361566381</c:v>
                </c:pt>
                <c:pt idx="41">
                  <c:v>0.5878154021756048</c:v>
                </c:pt>
                <c:pt idx="42">
                  <c:v>0.59764457501875945</c:v>
                </c:pt>
                <c:pt idx="43">
                  <c:v>0.60466280513032689</c:v>
                </c:pt>
                <c:pt idx="44">
                  <c:v>0.61897900370522851</c:v>
                </c:pt>
                <c:pt idx="45">
                  <c:v>0.62080506742950559</c:v>
                </c:pt>
                <c:pt idx="46">
                  <c:v>0.62723646723646731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A5-4743-B6BD-30B1616E10BC}"/>
            </c:ext>
          </c:extLst>
        </c:ser>
        <c:ser>
          <c:idx val="1"/>
          <c:order val="1"/>
          <c:tx>
            <c:strRef>
              <c:f>'Licence holders'!$DE$12</c:f>
              <c:strCache>
                <c:ptCount val="1"/>
                <c:pt idx="0">
                  <c:v>NT</c:v>
                </c:pt>
              </c:strCache>
            </c:strRef>
          </c:tx>
          <c:marker>
            <c:symbol val="none"/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holders'!$DE$63:$DE$109</c:f>
              <c:numCache>
                <c:formatCode>0.000</c:formatCode>
                <c:ptCount val="47"/>
                <c:pt idx="0">
                  <c:v>0.45428725331766323</c:v>
                </c:pt>
                <c:pt idx="1">
                  <c:v>0.4534028981336668</c:v>
                </c:pt>
                <c:pt idx="2">
                  <c:v>0.45913500329987506</c:v>
                </c:pt>
                <c:pt idx="3">
                  <c:v>0.46486710846608331</c:v>
                </c:pt>
                <c:pt idx="4">
                  <c:v>0.47059921363229157</c:v>
                </c:pt>
                <c:pt idx="5">
                  <c:v>0.47633131879849983</c:v>
                </c:pt>
                <c:pt idx="6">
                  <c:v>0.48206342396470808</c:v>
                </c:pt>
                <c:pt idx="7">
                  <c:v>0.48779552913091634</c:v>
                </c:pt>
                <c:pt idx="8">
                  <c:v>0.4935276342971246</c:v>
                </c:pt>
                <c:pt idx="9">
                  <c:v>0.49925973946333302</c:v>
                </c:pt>
                <c:pt idx="10">
                  <c:v>0.50920614151677113</c:v>
                </c:pt>
                <c:pt idx="11">
                  <c:v>0.51915254357020924</c:v>
                </c:pt>
                <c:pt idx="12">
                  <c:v>0.52909894562364745</c:v>
                </c:pt>
                <c:pt idx="13">
                  <c:v>0.53689043232584832</c:v>
                </c:pt>
                <c:pt idx="14">
                  <c:v>0.53936095472337553</c:v>
                </c:pt>
                <c:pt idx="15">
                  <c:v>0.54183147712090274</c:v>
                </c:pt>
                <c:pt idx="16">
                  <c:v>0.54430199951842995</c:v>
                </c:pt>
                <c:pt idx="17">
                  <c:v>0.54677252191595715</c:v>
                </c:pt>
                <c:pt idx="18">
                  <c:v>0.54924304431348436</c:v>
                </c:pt>
                <c:pt idx="19">
                  <c:v>0.55171356671101157</c:v>
                </c:pt>
                <c:pt idx="20">
                  <c:v>0.55418408910853878</c:v>
                </c:pt>
                <c:pt idx="21">
                  <c:v>0.55665461150606599</c:v>
                </c:pt>
                <c:pt idx="22">
                  <c:v>0.5591251339035932</c:v>
                </c:pt>
                <c:pt idx="23">
                  <c:v>0.56159565630112041</c:v>
                </c:pt>
                <c:pt idx="24">
                  <c:v>0.56406617869864761</c:v>
                </c:pt>
                <c:pt idx="25">
                  <c:v>0.56653670109617482</c:v>
                </c:pt>
                <c:pt idx="26">
                  <c:v>0.56900722349370203</c:v>
                </c:pt>
                <c:pt idx="27">
                  <c:v>0.57147774589122924</c:v>
                </c:pt>
                <c:pt idx="28">
                  <c:v>0.57394826828875645</c:v>
                </c:pt>
                <c:pt idx="29">
                  <c:v>0.57641879068628454</c:v>
                </c:pt>
                <c:pt idx="30">
                  <c:v>0.57765933908344547</c:v>
                </c:pt>
                <c:pt idx="31">
                  <c:v>0.5788998874806065</c:v>
                </c:pt>
                <c:pt idx="32">
                  <c:v>0.5733272023376893</c:v>
                </c:pt>
                <c:pt idx="33">
                  <c:v>0.57537241293840624</c:v>
                </c:pt>
                <c:pt idx="34">
                  <c:v>0.5752110646738674</c:v>
                </c:pt>
                <c:pt idx="35">
                  <c:v>0.57728564143658478</c:v>
                </c:pt>
                <c:pt idx="36">
                  <c:v>0.57694313034244249</c:v>
                </c:pt>
                <c:pt idx="37">
                  <c:v>0.57185096468738894</c:v>
                </c:pt>
                <c:pt idx="38">
                  <c:v>0.57100885052348171</c:v>
                </c:pt>
                <c:pt idx="39">
                  <c:v>0.58163847681914116</c:v>
                </c:pt>
                <c:pt idx="40">
                  <c:v>0.5866140361566381</c:v>
                </c:pt>
                <c:pt idx="41">
                  <c:v>0.5878154021756048</c:v>
                </c:pt>
                <c:pt idx="42">
                  <c:v>0.59764457501875945</c:v>
                </c:pt>
                <c:pt idx="43">
                  <c:v>0.60466280513032689</c:v>
                </c:pt>
                <c:pt idx="44">
                  <c:v>0.61897900370522851</c:v>
                </c:pt>
                <c:pt idx="45">
                  <c:v>0.62080506742950559</c:v>
                </c:pt>
                <c:pt idx="46">
                  <c:v>0.62723646723646731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5-4743-B6BD-30B1616E1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88192"/>
        <c:axId val="221689728"/>
      </c:lineChart>
      <c:catAx>
        <c:axId val="2216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689728"/>
        <c:crosses val="autoZero"/>
        <c:auto val="1"/>
        <c:lblAlgn val="ctr"/>
        <c:lblOffset val="100"/>
        <c:noMultiLvlLbl val="0"/>
      </c:catAx>
      <c:valAx>
        <c:axId val="22168972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1688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holders'!$CQ$12</c:f>
              <c:strCache>
                <c:ptCount val="1"/>
                <c:pt idx="0">
                  <c:v>SA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holders'!$CQ$63:$CQ$109</c:f>
              <c:numCache>
                <c:formatCode>0.000</c:formatCode>
                <c:ptCount val="47"/>
                <c:pt idx="0">
                  <c:v>0.45217429508296447</c:v>
                </c:pt>
                <c:pt idx="1">
                  <c:v>0.45891057016250125</c:v>
                </c:pt>
                <c:pt idx="2">
                  <c:v>0.46974217620538966</c:v>
                </c:pt>
                <c:pt idx="3">
                  <c:v>0.48228983088788946</c:v>
                </c:pt>
                <c:pt idx="4">
                  <c:v>0.49349516486809103</c:v>
                </c:pt>
                <c:pt idx="5">
                  <c:v>0.50364825048369344</c:v>
                </c:pt>
                <c:pt idx="6">
                  <c:v>0.51698179848830905</c:v>
                </c:pt>
                <c:pt idx="7">
                  <c:v>0.53701329348217397</c:v>
                </c:pt>
                <c:pt idx="8">
                  <c:v>0.5531463001608542</c:v>
                </c:pt>
                <c:pt idx="9">
                  <c:v>0.56675497594744184</c:v>
                </c:pt>
                <c:pt idx="10">
                  <c:v>0.57433485402366413</c:v>
                </c:pt>
                <c:pt idx="11">
                  <c:v>0.57809366158895148</c:v>
                </c:pt>
                <c:pt idx="12">
                  <c:v>0.58530938135748556</c:v>
                </c:pt>
                <c:pt idx="13">
                  <c:v>0.59294532889970453</c:v>
                </c:pt>
                <c:pt idx="14">
                  <c:v>0.59854211027846072</c:v>
                </c:pt>
                <c:pt idx="15">
                  <c:v>0.60758446816905221</c:v>
                </c:pt>
                <c:pt idx="16">
                  <c:v>0.61124226971899742</c:v>
                </c:pt>
                <c:pt idx="17">
                  <c:v>0.61670965073766981</c:v>
                </c:pt>
                <c:pt idx="18">
                  <c:v>0.61484124594546685</c:v>
                </c:pt>
                <c:pt idx="19">
                  <c:v>0.62167580789398946</c:v>
                </c:pt>
                <c:pt idx="20">
                  <c:v>0.63153116917215524</c:v>
                </c:pt>
                <c:pt idx="21">
                  <c:v>0.65270321005545884</c:v>
                </c:pt>
                <c:pt idx="22">
                  <c:v>0.64687771824641582</c:v>
                </c:pt>
                <c:pt idx="23">
                  <c:v>0.64933033143383656</c:v>
                </c:pt>
                <c:pt idx="24">
                  <c:v>0.64884501216262314</c:v>
                </c:pt>
                <c:pt idx="25">
                  <c:v>0.66520807457654874</c:v>
                </c:pt>
                <c:pt idx="26">
                  <c:v>0.66606220632110325</c:v>
                </c:pt>
                <c:pt idx="27">
                  <c:v>0.67884699571309881</c:v>
                </c:pt>
                <c:pt idx="28">
                  <c:v>0.75719794777754557</c:v>
                </c:pt>
                <c:pt idx="29">
                  <c:v>0.71113744806946522</c:v>
                </c:pt>
                <c:pt idx="30">
                  <c:v>0.67096092628862847</c:v>
                </c:pt>
                <c:pt idx="31">
                  <c:v>0.7309388138435251</c:v>
                </c:pt>
                <c:pt idx="32">
                  <c:v>0.67994471961877967</c:v>
                </c:pt>
                <c:pt idx="33">
                  <c:v>0.68337258837976089</c:v>
                </c:pt>
                <c:pt idx="34">
                  <c:v>0.68830491516428938</c:v>
                </c:pt>
                <c:pt idx="35">
                  <c:v>0.69260672574284954</c:v>
                </c:pt>
                <c:pt idx="36">
                  <c:v>0.69066986832452082</c:v>
                </c:pt>
                <c:pt idx="37">
                  <c:v>0.69747468991524986</c:v>
                </c:pt>
                <c:pt idx="38">
                  <c:v>0.70331127078396016</c:v>
                </c:pt>
                <c:pt idx="39">
                  <c:v>0.68141937793600849</c:v>
                </c:pt>
                <c:pt idx="40">
                  <c:v>0.69131862040825354</c:v>
                </c:pt>
                <c:pt idx="41">
                  <c:v>0.69450065686191986</c:v>
                </c:pt>
                <c:pt idx="42">
                  <c:v>0.69525019617311523</c:v>
                </c:pt>
                <c:pt idx="43">
                  <c:v>0.70792222554591688</c:v>
                </c:pt>
                <c:pt idx="44">
                  <c:v>0.70932124014464393</c:v>
                </c:pt>
                <c:pt idx="45">
                  <c:v>0.70923384488739927</c:v>
                </c:pt>
                <c:pt idx="46">
                  <c:v>0.7118390938813639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8-45AB-9222-84F0F0F84B08}"/>
            </c:ext>
          </c:extLst>
        </c:ser>
        <c:ser>
          <c:idx val="1"/>
          <c:order val="1"/>
          <c:tx>
            <c:strRef>
              <c:f>'Licence holders'!$DB$12</c:f>
              <c:strCache>
                <c:ptCount val="1"/>
                <c:pt idx="0">
                  <c:v>SA</c:v>
                </c:pt>
              </c:strCache>
            </c:strRef>
          </c:tx>
          <c:marker>
            <c:symbol val="none"/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holders'!$DB$63:$DB$109</c:f>
              <c:numCache>
                <c:formatCode>0.000</c:formatCode>
                <c:ptCount val="47"/>
                <c:pt idx="0">
                  <c:v>0.45217429508296447</c:v>
                </c:pt>
                <c:pt idx="1">
                  <c:v>0.45891057016250125</c:v>
                </c:pt>
                <c:pt idx="2">
                  <c:v>0.46974217620538966</c:v>
                </c:pt>
                <c:pt idx="3">
                  <c:v>0.48228983088788946</c:v>
                </c:pt>
                <c:pt idx="4">
                  <c:v>0.49349516486809103</c:v>
                </c:pt>
                <c:pt idx="5">
                  <c:v>0.50364825048369344</c:v>
                </c:pt>
                <c:pt idx="6">
                  <c:v>0.51666537103697219</c:v>
                </c:pt>
                <c:pt idx="7">
                  <c:v>0.53701329348217397</c:v>
                </c:pt>
                <c:pt idx="8">
                  <c:v>0.5531463001608542</c:v>
                </c:pt>
                <c:pt idx="9">
                  <c:v>0.56675497594744184</c:v>
                </c:pt>
                <c:pt idx="10">
                  <c:v>0.57433485402366413</c:v>
                </c:pt>
                <c:pt idx="11">
                  <c:v>0.57809366158895148</c:v>
                </c:pt>
                <c:pt idx="12">
                  <c:v>0.58530938135748556</c:v>
                </c:pt>
                <c:pt idx="13">
                  <c:v>0.59294532889970453</c:v>
                </c:pt>
                <c:pt idx="14">
                  <c:v>0.59854211027846072</c:v>
                </c:pt>
                <c:pt idx="15">
                  <c:v>0.60758446816905221</c:v>
                </c:pt>
                <c:pt idx="16">
                  <c:v>0.61124226971899742</c:v>
                </c:pt>
                <c:pt idx="17">
                  <c:v>0.61670965073766981</c:v>
                </c:pt>
                <c:pt idx="18">
                  <c:v>0.61484124594546685</c:v>
                </c:pt>
                <c:pt idx="19">
                  <c:v>0.62167580789398946</c:v>
                </c:pt>
                <c:pt idx="20">
                  <c:v>0.63153116917215524</c:v>
                </c:pt>
                <c:pt idx="21">
                  <c:v>0.63920444370928553</c:v>
                </c:pt>
                <c:pt idx="22">
                  <c:v>0.64687771824641582</c:v>
                </c:pt>
                <c:pt idx="23">
                  <c:v>0.64933033143383656</c:v>
                </c:pt>
                <c:pt idx="24">
                  <c:v>0.64884501216262314</c:v>
                </c:pt>
                <c:pt idx="25">
                  <c:v>0.66520807457654874</c:v>
                </c:pt>
                <c:pt idx="26">
                  <c:v>0.66606220632110325</c:v>
                </c:pt>
                <c:pt idx="27">
                  <c:v>0.67884699571309881</c:v>
                </c:pt>
                <c:pt idx="28">
                  <c:v>0.67906654049423498</c:v>
                </c:pt>
                <c:pt idx="29">
                  <c:v>0.67928608527537115</c:v>
                </c:pt>
                <c:pt idx="30">
                  <c:v>0.67950563005650733</c:v>
                </c:pt>
                <c:pt idx="31">
                  <c:v>0.6797251748376435</c:v>
                </c:pt>
                <c:pt idx="32">
                  <c:v>0.67994471961877967</c:v>
                </c:pt>
                <c:pt idx="33">
                  <c:v>0.68337258837976089</c:v>
                </c:pt>
                <c:pt idx="34">
                  <c:v>0.68830491516428938</c:v>
                </c:pt>
                <c:pt idx="35">
                  <c:v>0.69260672574284954</c:v>
                </c:pt>
                <c:pt idx="36">
                  <c:v>0.69066986832452082</c:v>
                </c:pt>
                <c:pt idx="37">
                  <c:v>0.69083205634545397</c:v>
                </c:pt>
                <c:pt idx="38">
                  <c:v>0.69099424436638712</c:v>
                </c:pt>
                <c:pt idx="39">
                  <c:v>0.69115643238732027</c:v>
                </c:pt>
                <c:pt idx="40">
                  <c:v>0.69131862040825354</c:v>
                </c:pt>
                <c:pt idx="41">
                  <c:v>0.69450065686191986</c:v>
                </c:pt>
                <c:pt idx="42">
                  <c:v>0.69525019617311523</c:v>
                </c:pt>
                <c:pt idx="43">
                  <c:v>0.70792222554591688</c:v>
                </c:pt>
                <c:pt idx="44">
                  <c:v>0.70932124014464393</c:v>
                </c:pt>
                <c:pt idx="45">
                  <c:v>0.70923384488739927</c:v>
                </c:pt>
                <c:pt idx="46">
                  <c:v>0.7118390938813639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8-45AB-9222-84F0F0F8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703552"/>
        <c:axId val="221926528"/>
      </c:lineChart>
      <c:catAx>
        <c:axId val="22170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926528"/>
        <c:crosses val="autoZero"/>
        <c:auto val="1"/>
        <c:lblAlgn val="ctr"/>
        <c:lblOffset val="100"/>
        <c:noMultiLvlLbl val="0"/>
      </c:catAx>
      <c:valAx>
        <c:axId val="22192652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170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TAS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holders'!$CS$12</c:f>
              <c:strCache>
                <c:ptCount val="1"/>
                <c:pt idx="0">
                  <c:v>TAS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holders'!$CS$63:$CS$109</c:f>
              <c:numCache>
                <c:formatCode>0.000</c:formatCode>
                <c:ptCount val="47"/>
                <c:pt idx="0">
                  <c:v>0.42085287177046093</c:v>
                </c:pt>
                <c:pt idx="1">
                  <c:v>0.4342268880330995</c:v>
                </c:pt>
                <c:pt idx="2">
                  <c:v>0.43466530771306094</c:v>
                </c:pt>
                <c:pt idx="3">
                  <c:v>0.44927273764720771</c:v>
                </c:pt>
                <c:pt idx="4">
                  <c:v>0.46185862355917284</c:v>
                </c:pt>
                <c:pt idx="5">
                  <c:v>0.47444450947113798</c:v>
                </c:pt>
                <c:pt idx="6">
                  <c:v>0.49389282471571505</c:v>
                </c:pt>
                <c:pt idx="7">
                  <c:v>0.51334113996029218</c:v>
                </c:pt>
                <c:pt idx="8">
                  <c:v>0.51241733350572971</c:v>
                </c:pt>
                <c:pt idx="9">
                  <c:v>0.52813744783199768</c:v>
                </c:pt>
                <c:pt idx="10">
                  <c:v>0.53884888689534682</c:v>
                </c:pt>
                <c:pt idx="11">
                  <c:v>0.55422448177068706</c:v>
                </c:pt>
                <c:pt idx="12">
                  <c:v>0.55570031057706837</c:v>
                </c:pt>
                <c:pt idx="13">
                  <c:v>0.56424717829045412</c:v>
                </c:pt>
                <c:pt idx="14">
                  <c:v>0.5807954130116959</c:v>
                </c:pt>
                <c:pt idx="17">
                  <c:v>0.61381798916358354</c:v>
                </c:pt>
                <c:pt idx="18">
                  <c:v>0.61831150753189634</c:v>
                </c:pt>
                <c:pt idx="19">
                  <c:v>0.63067096020278612</c:v>
                </c:pt>
                <c:pt idx="20">
                  <c:v>0.63407747496689659</c:v>
                </c:pt>
                <c:pt idx="21">
                  <c:v>0.63354698565987289</c:v>
                </c:pt>
                <c:pt idx="22">
                  <c:v>0.63288998019060427</c:v>
                </c:pt>
                <c:pt idx="23">
                  <c:v>0.63699635795053677</c:v>
                </c:pt>
                <c:pt idx="24">
                  <c:v>0.64154728943461337</c:v>
                </c:pt>
                <c:pt idx="25">
                  <c:v>0.64927768352949855</c:v>
                </c:pt>
                <c:pt idx="26">
                  <c:v>0.6575309342837018</c:v>
                </c:pt>
                <c:pt idx="27">
                  <c:v>0.6564639888146756</c:v>
                </c:pt>
                <c:pt idx="28">
                  <c:v>0.65598504530764856</c:v>
                </c:pt>
                <c:pt idx="29">
                  <c:v>0.66107646449485247</c:v>
                </c:pt>
                <c:pt idx="30">
                  <c:v>0.66803558482677861</c:v>
                </c:pt>
                <c:pt idx="31">
                  <c:v>0.67690238732614405</c:v>
                </c:pt>
                <c:pt idx="32">
                  <c:v>0.70875584200846997</c:v>
                </c:pt>
                <c:pt idx="33">
                  <c:v>0.68555839292505871</c:v>
                </c:pt>
                <c:pt idx="34">
                  <c:v>0.694868143831052</c:v>
                </c:pt>
                <c:pt idx="35">
                  <c:v>0.70080336979280222</c:v>
                </c:pt>
                <c:pt idx="36">
                  <c:v>0.705987304364176</c:v>
                </c:pt>
                <c:pt idx="37">
                  <c:v>0.71374239248107496</c:v>
                </c:pt>
                <c:pt idx="38">
                  <c:v>0.71365390478329938</c:v>
                </c:pt>
                <c:pt idx="39">
                  <c:v>0.71288958328789565</c:v>
                </c:pt>
                <c:pt idx="40">
                  <c:v>0.71394937967601269</c:v>
                </c:pt>
                <c:pt idx="41">
                  <c:v>0.7188019934191362</c:v>
                </c:pt>
                <c:pt idx="42">
                  <c:v>0.71705686925933165</c:v>
                </c:pt>
                <c:pt idx="43">
                  <c:v>0.71613822725497844</c:v>
                </c:pt>
                <c:pt idx="44">
                  <c:v>0.71760514018691579</c:v>
                </c:pt>
                <c:pt idx="45">
                  <c:v>0.72297029702970295</c:v>
                </c:pt>
                <c:pt idx="46">
                  <c:v>0.73086763285024159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7A-4B73-84D0-716A10FD7F54}"/>
            </c:ext>
          </c:extLst>
        </c:ser>
        <c:ser>
          <c:idx val="1"/>
          <c:order val="1"/>
          <c:tx>
            <c:strRef>
              <c:f>'Licence holders'!$DD$12</c:f>
              <c:strCache>
                <c:ptCount val="1"/>
                <c:pt idx="0">
                  <c:v>TAS</c:v>
                </c:pt>
              </c:strCache>
            </c:strRef>
          </c:tx>
          <c:marker>
            <c:symbol val="none"/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holders'!$DD$63:$DD$109</c:f>
              <c:numCache>
                <c:formatCode>0.000</c:formatCode>
                <c:ptCount val="47"/>
                <c:pt idx="0">
                  <c:v>0.42085287177046093</c:v>
                </c:pt>
                <c:pt idx="1">
                  <c:v>0.4342268880330995</c:v>
                </c:pt>
                <c:pt idx="2">
                  <c:v>0.43466530771306094</c:v>
                </c:pt>
                <c:pt idx="3">
                  <c:v>0.44927273764720771</c:v>
                </c:pt>
                <c:pt idx="4">
                  <c:v>0.46185862355917284</c:v>
                </c:pt>
                <c:pt idx="5">
                  <c:v>0.47444450947113798</c:v>
                </c:pt>
                <c:pt idx="6">
                  <c:v>0.48763021812567009</c:v>
                </c:pt>
                <c:pt idx="7">
                  <c:v>0.51334113996029218</c:v>
                </c:pt>
                <c:pt idx="8">
                  <c:v>0.52073929389614493</c:v>
                </c:pt>
                <c:pt idx="9">
                  <c:v>0.52813744783199768</c:v>
                </c:pt>
                <c:pt idx="10">
                  <c:v>0.53884888689534682</c:v>
                </c:pt>
                <c:pt idx="11">
                  <c:v>0.55422448177068706</c:v>
                </c:pt>
                <c:pt idx="12">
                  <c:v>0.55570031057706837</c:v>
                </c:pt>
                <c:pt idx="13">
                  <c:v>0.56424717829045412</c:v>
                </c:pt>
                <c:pt idx="14">
                  <c:v>0.5807954130116959</c:v>
                </c:pt>
                <c:pt idx="15">
                  <c:v>0.59180293839565845</c:v>
                </c:pt>
                <c:pt idx="16">
                  <c:v>0.602810463779621</c:v>
                </c:pt>
                <c:pt idx="17">
                  <c:v>0.61381798916358354</c:v>
                </c:pt>
                <c:pt idx="18">
                  <c:v>0.61831150753189634</c:v>
                </c:pt>
                <c:pt idx="19">
                  <c:v>0.63067096020278612</c:v>
                </c:pt>
                <c:pt idx="20">
                  <c:v>0.63407747496689659</c:v>
                </c:pt>
                <c:pt idx="21">
                  <c:v>0.63354698565987289</c:v>
                </c:pt>
                <c:pt idx="22">
                  <c:v>0.63288998019060427</c:v>
                </c:pt>
                <c:pt idx="23">
                  <c:v>0.63699635795053677</c:v>
                </c:pt>
                <c:pt idx="24">
                  <c:v>0.64154728943461337</c:v>
                </c:pt>
                <c:pt idx="25">
                  <c:v>0.64927768352949855</c:v>
                </c:pt>
                <c:pt idx="26">
                  <c:v>0.6575309342837018</c:v>
                </c:pt>
                <c:pt idx="27">
                  <c:v>0.6564639888146756</c:v>
                </c:pt>
                <c:pt idx="28">
                  <c:v>0.65598504530764856</c:v>
                </c:pt>
                <c:pt idx="29">
                  <c:v>0.66107646449485247</c:v>
                </c:pt>
                <c:pt idx="30">
                  <c:v>0.66803558482677861</c:v>
                </c:pt>
                <c:pt idx="31">
                  <c:v>0.67690238732614405</c:v>
                </c:pt>
                <c:pt idx="32">
                  <c:v>0.68123039012560138</c:v>
                </c:pt>
                <c:pt idx="33">
                  <c:v>0.68555839292505871</c:v>
                </c:pt>
                <c:pt idx="34">
                  <c:v>0.694868143831052</c:v>
                </c:pt>
                <c:pt idx="35">
                  <c:v>0.70080336979280222</c:v>
                </c:pt>
                <c:pt idx="36">
                  <c:v>0.705987304364176</c:v>
                </c:pt>
                <c:pt idx="37">
                  <c:v>0.71374239248107496</c:v>
                </c:pt>
                <c:pt idx="38">
                  <c:v>0.71365390478329938</c:v>
                </c:pt>
                <c:pt idx="39">
                  <c:v>0.71288958328789565</c:v>
                </c:pt>
                <c:pt idx="40">
                  <c:v>0.71394937967601269</c:v>
                </c:pt>
                <c:pt idx="41">
                  <c:v>0.7188019934191362</c:v>
                </c:pt>
                <c:pt idx="42">
                  <c:v>0.71705686925933165</c:v>
                </c:pt>
                <c:pt idx="43">
                  <c:v>0.71613822725497844</c:v>
                </c:pt>
                <c:pt idx="44">
                  <c:v>0.71760514018691579</c:v>
                </c:pt>
                <c:pt idx="45">
                  <c:v>0.72297029702970295</c:v>
                </c:pt>
                <c:pt idx="46">
                  <c:v>0.73086763285024159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A-4B73-84D0-716A10FD7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40352"/>
        <c:axId val="221942144"/>
      </c:lineChart>
      <c:catAx>
        <c:axId val="22194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942144"/>
        <c:crosses val="autoZero"/>
        <c:auto val="1"/>
        <c:lblAlgn val="ctr"/>
        <c:lblOffset val="100"/>
        <c:noMultiLvlLbl val="0"/>
      </c:catAx>
      <c:valAx>
        <c:axId val="22194214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194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holders'!$CU$12</c:f>
              <c:strCache>
                <c:ptCount val="1"/>
                <c:pt idx="0">
                  <c:v>ACT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holders'!$CU$63:$CU$109</c:f>
              <c:numCache>
                <c:formatCode>0.000</c:formatCode>
                <c:ptCount val="47"/>
                <c:pt idx="0">
                  <c:v>0.58061526925988016</c:v>
                </c:pt>
                <c:pt idx="1">
                  <c:v>0.63255032447128701</c:v>
                </c:pt>
                <c:pt idx="2">
                  <c:v>0.68213677781115445</c:v>
                </c:pt>
                <c:pt idx="3">
                  <c:v>0.69960070626521875</c:v>
                </c:pt>
                <c:pt idx="4">
                  <c:v>0.62784333654525315</c:v>
                </c:pt>
                <c:pt idx="5">
                  <c:v>0.55608596682528755</c:v>
                </c:pt>
                <c:pt idx="6">
                  <c:v>0.5775450612083084</c:v>
                </c:pt>
                <c:pt idx="7">
                  <c:v>0.59900415559132936</c:v>
                </c:pt>
                <c:pt idx="8">
                  <c:v>0.62354517136814669</c:v>
                </c:pt>
                <c:pt idx="9">
                  <c:v>0.58650253400182062</c:v>
                </c:pt>
                <c:pt idx="10">
                  <c:v>0.58918993628812577</c:v>
                </c:pt>
                <c:pt idx="11">
                  <c:v>0.60640328717358627</c:v>
                </c:pt>
                <c:pt idx="12">
                  <c:v>0.59859924925959096</c:v>
                </c:pt>
                <c:pt idx="13">
                  <c:v>0.60850915592564458</c:v>
                </c:pt>
                <c:pt idx="14">
                  <c:v>0.61788232020915757</c:v>
                </c:pt>
                <c:pt idx="16">
                  <c:v>0.61867366774315957</c:v>
                </c:pt>
                <c:pt idx="18">
                  <c:v>0.62076930728450952</c:v>
                </c:pt>
                <c:pt idx="19">
                  <c:v>0.6252611269076771</c:v>
                </c:pt>
                <c:pt idx="20">
                  <c:v>0.64798644366447367</c:v>
                </c:pt>
                <c:pt idx="21">
                  <c:v>0.66792567900036737</c:v>
                </c:pt>
                <c:pt idx="22">
                  <c:v>0.69478639159840949</c:v>
                </c:pt>
                <c:pt idx="23">
                  <c:v>0.69592195617724339</c:v>
                </c:pt>
                <c:pt idx="24">
                  <c:v>0.660102450743562</c:v>
                </c:pt>
                <c:pt idx="25">
                  <c:v>0.66082370405247226</c:v>
                </c:pt>
                <c:pt idx="26">
                  <c:v>0.6690006427046562</c:v>
                </c:pt>
                <c:pt idx="27">
                  <c:v>0.67490733674037873</c:v>
                </c:pt>
                <c:pt idx="28">
                  <c:v>0.68447864103848088</c:v>
                </c:pt>
                <c:pt idx="29">
                  <c:v>0.69844447768890183</c:v>
                </c:pt>
                <c:pt idx="30">
                  <c:v>0.73361703469037154</c:v>
                </c:pt>
                <c:pt idx="31">
                  <c:v>0.73498311241595082</c:v>
                </c:pt>
                <c:pt idx="32">
                  <c:v>0.74202084238218025</c:v>
                </c:pt>
                <c:pt idx="33">
                  <c:v>0.72667149320161162</c:v>
                </c:pt>
                <c:pt idx="34">
                  <c:v>0.73854198334042664</c:v>
                </c:pt>
                <c:pt idx="35">
                  <c:v>0.74861119073986349</c:v>
                </c:pt>
                <c:pt idx="36">
                  <c:v>0.75028194647492319</c:v>
                </c:pt>
                <c:pt idx="37">
                  <c:v>0.74991536405131853</c:v>
                </c:pt>
                <c:pt idx="38">
                  <c:v>0.75504925825563773</c:v>
                </c:pt>
                <c:pt idx="39">
                  <c:v>0.75816057612356769</c:v>
                </c:pt>
                <c:pt idx="40">
                  <c:v>0.76330279794121059</c:v>
                </c:pt>
                <c:pt idx="41">
                  <c:v>0.76983300949766986</c:v>
                </c:pt>
                <c:pt idx="42">
                  <c:v>0.77354847277556438</c:v>
                </c:pt>
                <c:pt idx="43">
                  <c:v>0.7764022958518132</c:v>
                </c:pt>
                <c:pt idx="44">
                  <c:v>0.77946759259259257</c:v>
                </c:pt>
                <c:pt idx="45">
                  <c:v>0.78080848913592715</c:v>
                </c:pt>
                <c:pt idx="46">
                  <c:v>0.78226742743736044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E-4480-959A-4D003A90FFC3}"/>
            </c:ext>
          </c:extLst>
        </c:ser>
        <c:ser>
          <c:idx val="1"/>
          <c:order val="1"/>
          <c:tx>
            <c:strRef>
              <c:f>'Licence holders'!$DF$12</c:f>
              <c:strCache>
                <c:ptCount val="1"/>
                <c:pt idx="0">
                  <c:v>ACT</c:v>
                </c:pt>
              </c:strCache>
            </c:strRef>
          </c:tx>
          <c:marker>
            <c:symbol val="none"/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holders'!$DF$63:$DF$109</c:f>
              <c:numCache>
                <c:formatCode>0.000</c:formatCode>
                <c:ptCount val="47"/>
                <c:pt idx="0">
                  <c:v>0.58061526925988016</c:v>
                </c:pt>
                <c:pt idx="1">
                  <c:v>0.58126940978676245</c:v>
                </c:pt>
                <c:pt idx="2">
                  <c:v>0.58192355031364473</c:v>
                </c:pt>
                <c:pt idx="3">
                  <c:v>0.58257769084052702</c:v>
                </c:pt>
                <c:pt idx="4">
                  <c:v>0.5832318313674093</c:v>
                </c:pt>
                <c:pt idx="5">
                  <c:v>0.58388597189429159</c:v>
                </c:pt>
                <c:pt idx="6">
                  <c:v>0.58454011242117387</c:v>
                </c:pt>
                <c:pt idx="7">
                  <c:v>0.58519425294805616</c:v>
                </c:pt>
                <c:pt idx="8">
                  <c:v>0.58584839347493844</c:v>
                </c:pt>
                <c:pt idx="9">
                  <c:v>0.58650253400182062</c:v>
                </c:pt>
                <c:pt idx="10">
                  <c:v>0.58918993628812577</c:v>
                </c:pt>
                <c:pt idx="11">
                  <c:v>0.59389459277385837</c:v>
                </c:pt>
                <c:pt idx="12">
                  <c:v>0.59859924925959096</c:v>
                </c:pt>
                <c:pt idx="13">
                  <c:v>0.60850915592564458</c:v>
                </c:pt>
                <c:pt idx="14">
                  <c:v>0.61788232020915757</c:v>
                </c:pt>
                <c:pt idx="15">
                  <c:v>0.61827799397615857</c:v>
                </c:pt>
                <c:pt idx="16">
                  <c:v>0.61867366774315957</c:v>
                </c:pt>
                <c:pt idx="17">
                  <c:v>0.6197214875138346</c:v>
                </c:pt>
                <c:pt idx="18">
                  <c:v>0.62076930728450952</c:v>
                </c:pt>
                <c:pt idx="19">
                  <c:v>0.6252611269076771</c:v>
                </c:pt>
                <c:pt idx="20">
                  <c:v>0.64798644366447367</c:v>
                </c:pt>
                <c:pt idx="21" formatCode="0.00">
                  <c:v>0.65101544543424572</c:v>
                </c:pt>
                <c:pt idx="22" formatCode="0.00">
                  <c:v>0.65404444720401778</c:v>
                </c:pt>
                <c:pt idx="23" formatCode="0.00">
                  <c:v>0.65707344897378983</c:v>
                </c:pt>
                <c:pt idx="24">
                  <c:v>0.660102450743562</c:v>
                </c:pt>
                <c:pt idx="25">
                  <c:v>0.66082370405247226</c:v>
                </c:pt>
                <c:pt idx="26">
                  <c:v>0.6690006427046562</c:v>
                </c:pt>
                <c:pt idx="27">
                  <c:v>0.67490733674037873</c:v>
                </c:pt>
                <c:pt idx="28">
                  <c:v>0.68447864103848088</c:v>
                </c:pt>
                <c:pt idx="29">
                  <c:v>0.69844447768890183</c:v>
                </c:pt>
                <c:pt idx="30">
                  <c:v>0.7129699325866613</c:v>
                </c:pt>
                <c:pt idx="31">
                  <c:v>0.72749538748442077</c:v>
                </c:pt>
                <c:pt idx="32">
                  <c:v>0.74202084238218025</c:v>
                </c:pt>
                <c:pt idx="33">
                  <c:v>0.72667149320161162</c:v>
                </c:pt>
                <c:pt idx="34">
                  <c:v>0.73854198334042664</c:v>
                </c:pt>
                <c:pt idx="35">
                  <c:v>0.74861119073986349</c:v>
                </c:pt>
                <c:pt idx="36">
                  <c:v>0.75028194647492319</c:v>
                </c:pt>
                <c:pt idx="37">
                  <c:v>0.74991536405131853</c:v>
                </c:pt>
                <c:pt idx="38">
                  <c:v>0.75504925825563773</c:v>
                </c:pt>
                <c:pt idx="39">
                  <c:v>0.75816057612356769</c:v>
                </c:pt>
                <c:pt idx="40">
                  <c:v>0.76330279794121059</c:v>
                </c:pt>
                <c:pt idx="41">
                  <c:v>0.76983300949766986</c:v>
                </c:pt>
                <c:pt idx="42">
                  <c:v>0.77354847277556438</c:v>
                </c:pt>
                <c:pt idx="43">
                  <c:v>0.7764022958518132</c:v>
                </c:pt>
                <c:pt idx="44">
                  <c:v>0.77946759259259257</c:v>
                </c:pt>
                <c:pt idx="45">
                  <c:v>0.78080848913592715</c:v>
                </c:pt>
                <c:pt idx="46">
                  <c:v>0.78226742743736044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E-4480-959A-4D003A90F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34496"/>
        <c:axId val="222236032"/>
      </c:lineChart>
      <c:catAx>
        <c:axId val="2222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2236032"/>
        <c:crosses val="autoZero"/>
        <c:auto val="1"/>
        <c:lblAlgn val="ctr"/>
        <c:lblOffset val="100"/>
        <c:noMultiLvlLbl val="0"/>
      </c:catAx>
      <c:valAx>
        <c:axId val="22223603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223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VIC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759401510656394E-2"/>
          <c:y val="4.1067153191216954E-2"/>
          <c:w val="0.89902063922254116"/>
          <c:h val="0.82020677293387112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holders'!$CO$12</c:f>
              <c:strCache>
                <c:ptCount val="1"/>
                <c:pt idx="0">
                  <c:v>VIC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holders'!$CO$63:$CO$109</c:f>
              <c:numCache>
                <c:formatCode>0.000</c:formatCode>
                <c:ptCount val="47"/>
                <c:pt idx="0">
                  <c:v>0.42527576443941106</c:v>
                </c:pt>
                <c:pt idx="1">
                  <c:v>0.43494637569446143</c:v>
                </c:pt>
                <c:pt idx="2">
                  <c:v>0.44632740585602643</c:v>
                </c:pt>
                <c:pt idx="3">
                  <c:v>0.46169584909914702</c:v>
                </c:pt>
                <c:pt idx="4">
                  <c:v>0.49442105201497655</c:v>
                </c:pt>
                <c:pt idx="5">
                  <c:v>0.49792828455941629</c:v>
                </c:pt>
                <c:pt idx="6">
                  <c:v>0.51360556536198321</c:v>
                </c:pt>
                <c:pt idx="7">
                  <c:v>0.52966567675101972</c:v>
                </c:pt>
                <c:pt idx="8">
                  <c:v>0.52178797901214857</c:v>
                </c:pt>
                <c:pt idx="9">
                  <c:v>0.53318464411592614</c:v>
                </c:pt>
                <c:pt idx="10">
                  <c:v>0.54172326465273635</c:v>
                </c:pt>
                <c:pt idx="11">
                  <c:v>0.5527640941018015</c:v>
                </c:pt>
                <c:pt idx="12">
                  <c:v>0.56486662475863225</c:v>
                </c:pt>
                <c:pt idx="13">
                  <c:v>0.57454638622970677</c:v>
                </c:pt>
                <c:pt idx="14">
                  <c:v>0.58128950087477171</c:v>
                </c:pt>
                <c:pt idx="15">
                  <c:v>0.60018232708780528</c:v>
                </c:pt>
                <c:pt idx="16">
                  <c:v>0.62202657337817024</c:v>
                </c:pt>
                <c:pt idx="17">
                  <c:v>0.61527071376502895</c:v>
                </c:pt>
                <c:pt idx="18">
                  <c:v>0.63264665041199342</c:v>
                </c:pt>
                <c:pt idx="19">
                  <c:v>0.6461125086917997</c:v>
                </c:pt>
                <c:pt idx="20">
                  <c:v>0.65666976964284407</c:v>
                </c:pt>
                <c:pt idx="21">
                  <c:v>0.66593226408721629</c:v>
                </c:pt>
                <c:pt idx="22">
                  <c:v>0.6724526017495327</c:v>
                </c:pt>
                <c:pt idx="23">
                  <c:v>0.67918416515676605</c:v>
                </c:pt>
                <c:pt idx="24">
                  <c:v>0.68142331671282896</c:v>
                </c:pt>
                <c:pt idx="25">
                  <c:v>0.68329131148197064</c:v>
                </c:pt>
                <c:pt idx="26">
                  <c:v>0.68675082425869649</c:v>
                </c:pt>
                <c:pt idx="27">
                  <c:v>0.69365506335000759</c:v>
                </c:pt>
                <c:pt idx="28">
                  <c:v>0.70766230298873234</c:v>
                </c:pt>
                <c:pt idx="29">
                  <c:v>0.71976235378171827</c:v>
                </c:pt>
                <c:pt idx="30">
                  <c:v>0.72159377049424267</c:v>
                </c:pt>
                <c:pt idx="31">
                  <c:v>0.72217863954160866</c:v>
                </c:pt>
                <c:pt idx="32">
                  <c:v>0.71999268399565186</c:v>
                </c:pt>
                <c:pt idx="33">
                  <c:v>0.72175975628159095</c:v>
                </c:pt>
                <c:pt idx="34">
                  <c:v>0.72501279925283968</c:v>
                </c:pt>
                <c:pt idx="35">
                  <c:v>0.72720700513684799</c:v>
                </c:pt>
                <c:pt idx="36">
                  <c:v>0.7276711872835685</c:v>
                </c:pt>
                <c:pt idx="37">
                  <c:v>0.72746027703072957</c:v>
                </c:pt>
                <c:pt idx="38">
                  <c:v>0.72647351581473685</c:v>
                </c:pt>
                <c:pt idx="39">
                  <c:v>0.73294131246628436</c:v>
                </c:pt>
                <c:pt idx="40">
                  <c:v>0.72848350543232943</c:v>
                </c:pt>
                <c:pt idx="41">
                  <c:v>0.73324597038869288</c:v>
                </c:pt>
                <c:pt idx="42">
                  <c:v>0.73184424271380788</c:v>
                </c:pt>
                <c:pt idx="43">
                  <c:v>0.73038006478770778</c:v>
                </c:pt>
                <c:pt idx="44">
                  <c:v>0.73125701877894456</c:v>
                </c:pt>
                <c:pt idx="45">
                  <c:v>0.72806220214868078</c:v>
                </c:pt>
                <c:pt idx="46">
                  <c:v>0.72406221146253169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E-416F-8BFD-801D89EAEC15}"/>
            </c:ext>
          </c:extLst>
        </c:ser>
        <c:ser>
          <c:idx val="1"/>
          <c:order val="1"/>
          <c:tx>
            <c:strRef>
              <c:f>'Licence holders'!$CZ$12</c:f>
              <c:strCache>
                <c:ptCount val="1"/>
                <c:pt idx="0">
                  <c:v>VIC</c:v>
                </c:pt>
              </c:strCache>
            </c:strRef>
          </c:tx>
          <c:marker>
            <c:symbol val="none"/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holders'!$CZ$63:$CZ$109</c:f>
              <c:numCache>
                <c:formatCode>0.000</c:formatCode>
                <c:ptCount val="47"/>
                <c:pt idx="0">
                  <c:v>0.42527576443941106</c:v>
                </c:pt>
                <c:pt idx="1">
                  <c:v>0.43494637569446143</c:v>
                </c:pt>
                <c:pt idx="2">
                  <c:v>0.44632740585602643</c:v>
                </c:pt>
                <c:pt idx="3">
                  <c:v>0.46169584909914702</c:v>
                </c:pt>
                <c:pt idx="4">
                  <c:v>0.49442105201497655</c:v>
                </c:pt>
                <c:pt idx="5">
                  <c:v>0.49792828455941629</c:v>
                </c:pt>
                <c:pt idx="6">
                  <c:v>0.51360556536198321</c:v>
                </c:pt>
                <c:pt idx="7">
                  <c:v>0.52966567675101972</c:v>
                </c:pt>
                <c:pt idx="8">
                  <c:v>0.52178797901214857</c:v>
                </c:pt>
                <c:pt idx="9">
                  <c:v>0.53318464411592614</c:v>
                </c:pt>
                <c:pt idx="10">
                  <c:v>0.54172326465273635</c:v>
                </c:pt>
                <c:pt idx="11">
                  <c:v>0.5527640941018015</c:v>
                </c:pt>
                <c:pt idx="12">
                  <c:v>0.56486662475863225</c:v>
                </c:pt>
                <c:pt idx="13">
                  <c:v>0.57454638622970677</c:v>
                </c:pt>
                <c:pt idx="14">
                  <c:v>0.58128950087477171</c:v>
                </c:pt>
                <c:pt idx="15">
                  <c:v>0.60018232708780528</c:v>
                </c:pt>
                <c:pt idx="16">
                  <c:v>0.62202657337817024</c:v>
                </c:pt>
                <c:pt idx="17">
                  <c:v>0.61527071376502895</c:v>
                </c:pt>
                <c:pt idx="18">
                  <c:v>0.63264665041199342</c:v>
                </c:pt>
                <c:pt idx="19">
                  <c:v>0.6461125086917997</c:v>
                </c:pt>
                <c:pt idx="20">
                  <c:v>0.65666976964284407</c:v>
                </c:pt>
                <c:pt idx="21">
                  <c:v>0.66593226408721629</c:v>
                </c:pt>
                <c:pt idx="22">
                  <c:v>0.6724526017495327</c:v>
                </c:pt>
                <c:pt idx="23">
                  <c:v>0.67918416515676605</c:v>
                </c:pt>
                <c:pt idx="24">
                  <c:v>0.68142331671282896</c:v>
                </c:pt>
                <c:pt idx="25">
                  <c:v>0.68329131148197064</c:v>
                </c:pt>
                <c:pt idx="26">
                  <c:v>0.68675082425869649</c:v>
                </c:pt>
                <c:pt idx="27">
                  <c:v>0.69365506335000759</c:v>
                </c:pt>
                <c:pt idx="28" formatCode="0.00">
                  <c:v>0.70078595739790783</c:v>
                </c:pt>
                <c:pt idx="29" formatCode="0.00">
                  <c:v>0.70791685144580807</c:v>
                </c:pt>
                <c:pt idx="30" formatCode="0.00">
                  <c:v>0.71504774549370831</c:v>
                </c:pt>
                <c:pt idx="31">
                  <c:v>0.72217863954160866</c:v>
                </c:pt>
                <c:pt idx="32">
                  <c:v>0.71999268399565186</c:v>
                </c:pt>
                <c:pt idx="33">
                  <c:v>0.72175975628159095</c:v>
                </c:pt>
                <c:pt idx="34">
                  <c:v>0.72501279925283968</c:v>
                </c:pt>
                <c:pt idx="35">
                  <c:v>0.72720700513684799</c:v>
                </c:pt>
                <c:pt idx="36">
                  <c:v>0.7276711872835685</c:v>
                </c:pt>
                <c:pt idx="37">
                  <c:v>0.72746027703072957</c:v>
                </c:pt>
                <c:pt idx="38">
                  <c:v>0.72647351581473685</c:v>
                </c:pt>
                <c:pt idx="39">
                  <c:v>0.73294131246628436</c:v>
                </c:pt>
                <c:pt idx="40">
                  <c:v>0.72848350543232943</c:v>
                </c:pt>
                <c:pt idx="41">
                  <c:v>0.73324597038869288</c:v>
                </c:pt>
                <c:pt idx="42">
                  <c:v>0.73184424271380788</c:v>
                </c:pt>
                <c:pt idx="43">
                  <c:v>0.73038006478770778</c:v>
                </c:pt>
                <c:pt idx="44">
                  <c:v>0.73125701877894456</c:v>
                </c:pt>
                <c:pt idx="45">
                  <c:v>0.72806220214868078</c:v>
                </c:pt>
                <c:pt idx="46">
                  <c:v>0.72406221146253169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E-416F-8BFD-801D89EAE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82880"/>
        <c:axId val="222284416"/>
      </c:lineChart>
      <c:catAx>
        <c:axId val="2222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2284416"/>
        <c:crosses val="autoZero"/>
        <c:auto val="1"/>
        <c:lblAlgn val="ctr"/>
        <c:lblOffset val="100"/>
        <c:noMultiLvlLbl val="0"/>
      </c:catAx>
      <c:valAx>
        <c:axId val="22228441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228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holders'!$CV$12</c:f>
              <c:strCache>
                <c:ptCount val="1"/>
                <c:pt idx="0">
                  <c:v>Aus licpp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holders'!$CV$63:$CV$109</c:f>
              <c:numCache>
                <c:formatCode>0.000</c:formatCode>
                <c:ptCount val="47"/>
                <c:pt idx="0">
                  <c:v>0.43335394461162718</c:v>
                </c:pt>
                <c:pt idx="1">
                  <c:v>0.44430059422200341</c:v>
                </c:pt>
                <c:pt idx="2">
                  <c:v>0.45713152882552877</c:v>
                </c:pt>
                <c:pt idx="3">
                  <c:v>0.46773866765530053</c:v>
                </c:pt>
                <c:pt idx="4">
                  <c:v>0.48095167749143963</c:v>
                </c:pt>
                <c:pt idx="5">
                  <c:v>0.49416468732757873</c:v>
                </c:pt>
                <c:pt idx="6">
                  <c:v>0.50881180777707591</c:v>
                </c:pt>
                <c:pt idx="7">
                  <c:v>0.52345892822657303</c:v>
                </c:pt>
                <c:pt idx="8">
                  <c:v>0.53372077375081162</c:v>
                </c:pt>
                <c:pt idx="9">
                  <c:v>0.53810561856985561</c:v>
                </c:pt>
                <c:pt idx="10">
                  <c:v>0.54686881973969992</c:v>
                </c:pt>
                <c:pt idx="11">
                  <c:v>0.55654762934144164</c:v>
                </c:pt>
                <c:pt idx="12">
                  <c:v>0.56504600960042994</c:v>
                </c:pt>
                <c:pt idx="13">
                  <c:v>0.57222505998285844</c:v>
                </c:pt>
                <c:pt idx="14">
                  <c:v>0.58057485622636762</c:v>
                </c:pt>
                <c:pt idx="16">
                  <c:v>0.58274798129590177</c:v>
                </c:pt>
                <c:pt idx="18">
                  <c:v>0.60688999608399352</c:v>
                </c:pt>
                <c:pt idx="19">
                  <c:v>0.62092744483269935</c:v>
                </c:pt>
                <c:pt idx="20">
                  <c:v>0.65243752780890463</c:v>
                </c:pt>
                <c:pt idx="21">
                  <c:v>0.64596827577076144</c:v>
                </c:pt>
                <c:pt idx="22">
                  <c:v>0.63408795817139252</c:v>
                </c:pt>
                <c:pt idx="23">
                  <c:v>0.67130373478141336</c:v>
                </c:pt>
                <c:pt idx="24">
                  <c:v>0.64015902676271963</c:v>
                </c:pt>
                <c:pt idx="25">
                  <c:v>0.64190838408809781</c:v>
                </c:pt>
                <c:pt idx="26">
                  <c:v>0.64844006254586983</c:v>
                </c:pt>
                <c:pt idx="27">
                  <c:v>0.65602113708992926</c:v>
                </c:pt>
                <c:pt idx="28">
                  <c:v>0.66922412833447564</c:v>
                </c:pt>
                <c:pt idx="29">
                  <c:v>0.67039447627741611</c:v>
                </c:pt>
                <c:pt idx="30">
                  <c:v>0.6695216512184029</c:v>
                </c:pt>
                <c:pt idx="31">
                  <c:v>0.67083551344312209</c:v>
                </c:pt>
                <c:pt idx="32">
                  <c:v>0.67417681636061799</c:v>
                </c:pt>
                <c:pt idx="33">
                  <c:v>0.67778363654897789</c:v>
                </c:pt>
                <c:pt idx="35">
                  <c:v>0.68394797774970206</c:v>
                </c:pt>
                <c:pt idx="36">
                  <c:v>0.68731214224684811</c:v>
                </c:pt>
                <c:pt idx="37">
                  <c:v>0.69179341486442536</c:v>
                </c:pt>
                <c:pt idx="38">
                  <c:v>0.69249334828128162</c:v>
                </c:pt>
                <c:pt idx="39">
                  <c:v>0.69525315449144298</c:v>
                </c:pt>
                <c:pt idx="40">
                  <c:v>0.69762907492462434</c:v>
                </c:pt>
                <c:pt idx="41">
                  <c:v>0.70406430614812254</c:v>
                </c:pt>
                <c:pt idx="42">
                  <c:v>0.70494460671207704</c:v>
                </c:pt>
                <c:pt idx="43">
                  <c:v>0.70709078014797766</c:v>
                </c:pt>
                <c:pt idx="44">
                  <c:v>0.70726117037592451</c:v>
                </c:pt>
                <c:pt idx="45">
                  <c:v>0.70883379806157931</c:v>
                </c:pt>
                <c:pt idx="46">
                  <c:v>0.71057444860750263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9-431A-8A48-2D6ACD27B17B}"/>
            </c:ext>
          </c:extLst>
        </c:ser>
        <c:ser>
          <c:idx val="1"/>
          <c:order val="1"/>
          <c:tx>
            <c:strRef>
              <c:f>'Licence holders'!$DG$12</c:f>
              <c:strCache>
                <c:ptCount val="1"/>
                <c:pt idx="0">
                  <c:v>Australia</c:v>
                </c:pt>
              </c:strCache>
            </c:strRef>
          </c:tx>
          <c:marker>
            <c:symbol val="none"/>
          </c:marker>
          <c:cat>
            <c:numRef>
              <c:f>'Licence holders'!$CM$63:$CM$109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'Licence holders'!$DG$63:$DG$109</c:f>
              <c:numCache>
                <c:formatCode>0.000</c:formatCode>
                <c:ptCount val="47"/>
                <c:pt idx="0">
                  <c:v>0.43301795061193321</c:v>
                </c:pt>
                <c:pt idx="1">
                  <c:v>0.44346867682786234</c:v>
                </c:pt>
                <c:pt idx="2">
                  <c:v>0.45335978019081091</c:v>
                </c:pt>
                <c:pt idx="3">
                  <c:v>0.46398099954258215</c:v>
                </c:pt>
                <c:pt idx="4">
                  <c:v>0.48294100684098445</c:v>
                </c:pt>
                <c:pt idx="5">
                  <c:v>0.49379927346282498</c:v>
                </c:pt>
                <c:pt idx="6">
                  <c:v>0.50780482386476256</c:v>
                </c:pt>
                <c:pt idx="7">
                  <c:v>0.52473808762191132</c:v>
                </c:pt>
                <c:pt idx="8">
                  <c:v>0.53247752914525448</c:v>
                </c:pt>
                <c:pt idx="9">
                  <c:v>0.53810561856985561</c:v>
                </c:pt>
                <c:pt idx="10">
                  <c:v>0.54679981650381404</c:v>
                </c:pt>
                <c:pt idx="11">
                  <c:v>0.55730599476656595</c:v>
                </c:pt>
                <c:pt idx="12">
                  <c:v>0.56504600960042983</c:v>
                </c:pt>
                <c:pt idx="13">
                  <c:v>0.57222505998285844</c:v>
                </c:pt>
                <c:pt idx="14">
                  <c:v>0.57899627627582695</c:v>
                </c:pt>
                <c:pt idx="15">
                  <c:v>0.59022388717240559</c:v>
                </c:pt>
                <c:pt idx="16">
                  <c:v>0.60170861493399075</c:v>
                </c:pt>
                <c:pt idx="17">
                  <c:v>0.60660969092012085</c:v>
                </c:pt>
                <c:pt idx="18">
                  <c:v>0.61590550721859894</c:v>
                </c:pt>
                <c:pt idx="19">
                  <c:v>0.62065485357003769</c:v>
                </c:pt>
                <c:pt idx="20">
                  <c:v>0.62614609723795234</c:v>
                </c:pt>
                <c:pt idx="21">
                  <c:v>0.62930955094813124</c:v>
                </c:pt>
                <c:pt idx="22">
                  <c:v>0.63130251057921605</c:v>
                </c:pt>
                <c:pt idx="23">
                  <c:v>0.63606706337675956</c:v>
                </c:pt>
                <c:pt idx="24">
                  <c:v>0.64010125842429633</c:v>
                </c:pt>
                <c:pt idx="25">
                  <c:v>0.64500971565540832</c:v>
                </c:pt>
                <c:pt idx="26">
                  <c:v>0.64917502717384823</c:v>
                </c:pt>
                <c:pt idx="27">
                  <c:v>0.65643707305482268</c:v>
                </c:pt>
                <c:pt idx="28">
                  <c:v>0.66157423894701051</c:v>
                </c:pt>
                <c:pt idx="29">
                  <c:v>0.66493996532361865</c:v>
                </c:pt>
                <c:pt idx="30">
                  <c:v>0.66806185327377499</c:v>
                </c:pt>
                <c:pt idx="31">
                  <c:v>0.66671537462900377</c:v>
                </c:pt>
                <c:pt idx="32">
                  <c:v>0.67350728742479704</c:v>
                </c:pt>
                <c:pt idx="33">
                  <c:v>0.67778363654897789</c:v>
                </c:pt>
                <c:pt idx="34">
                  <c:v>0.68104887549210291</c:v>
                </c:pt>
                <c:pt idx="35">
                  <c:v>0.68394797774970206</c:v>
                </c:pt>
                <c:pt idx="36">
                  <c:v>0.68731214224684811</c:v>
                </c:pt>
                <c:pt idx="37">
                  <c:v>0.69129243973699916</c:v>
                </c:pt>
                <c:pt idx="38">
                  <c:v>0.69157238373270391</c:v>
                </c:pt>
                <c:pt idx="39">
                  <c:v>0.69597546066336657</c:v>
                </c:pt>
                <c:pt idx="40">
                  <c:v>0.69762907492462434</c:v>
                </c:pt>
                <c:pt idx="41">
                  <c:v>0.70406430614812254</c:v>
                </c:pt>
                <c:pt idx="42">
                  <c:v>0.70494460671207715</c:v>
                </c:pt>
                <c:pt idx="43">
                  <c:v>0.70709078014797766</c:v>
                </c:pt>
                <c:pt idx="44">
                  <c:v>0.70726117037592451</c:v>
                </c:pt>
                <c:pt idx="45">
                  <c:v>0.70883379806157931</c:v>
                </c:pt>
                <c:pt idx="46">
                  <c:v>0.71057444860750263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9-431A-8A48-2D6ACD27B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433472"/>
        <c:axId val="223435008"/>
      </c:lineChart>
      <c:catAx>
        <c:axId val="2234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3435008"/>
        <c:crosses val="autoZero"/>
        <c:auto val="1"/>
        <c:lblAlgn val="ctr"/>
        <c:lblOffset val="100"/>
        <c:noMultiLvlLbl val="0"/>
      </c:catAx>
      <c:valAx>
        <c:axId val="22343500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343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7416338582678"/>
          <c:y val="3.7696057576818841E-2"/>
          <c:w val="0.83246904906117503"/>
          <c:h val="0.89569998665421058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holders'!$F$12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'Licence holders'!$E$38:$E$123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holders'!$F$38:$F$123</c:f>
              <c:numCache>
                <c:formatCode>0.000</c:formatCode>
                <c:ptCount val="86"/>
                <c:pt idx="0">
                  <c:v>0.1609596152981734</c:v>
                </c:pt>
                <c:pt idx="1">
                  <c:v>0.18182640639940736</c:v>
                </c:pt>
                <c:pt idx="2">
                  <c:v>0.19506797614376428</c:v>
                </c:pt>
                <c:pt idx="3">
                  <c:v>0.20471654839056405</c:v>
                </c:pt>
                <c:pt idx="4">
                  <c:v>0.21183828454478046</c:v>
                </c:pt>
                <c:pt idx="5">
                  <c:v>0.22284284639428292</c:v>
                </c:pt>
                <c:pt idx="6">
                  <c:v>0.23294398429513621</c:v>
                </c:pt>
                <c:pt idx="7">
                  <c:v>0.25046034964770408</c:v>
                </c:pt>
                <c:pt idx="8">
                  <c:v>0.25629223196962042</c:v>
                </c:pt>
                <c:pt idx="9">
                  <c:v>0.27158734242734084</c:v>
                </c:pt>
                <c:pt idx="10">
                  <c:v>0.28375375370833034</c:v>
                </c:pt>
                <c:pt idx="11">
                  <c:v>0.29673489802196862</c:v>
                </c:pt>
                <c:pt idx="12">
                  <c:v>0.30259105866275554</c:v>
                </c:pt>
                <c:pt idx="13">
                  <c:v>0.31418629476593363</c:v>
                </c:pt>
                <c:pt idx="14">
                  <c:v>0.320359257005569</c:v>
                </c:pt>
                <c:pt idx="15">
                  <c:v>0.33075399574872216</c:v>
                </c:pt>
                <c:pt idx="16">
                  <c:v>0.34373457057229506</c:v>
                </c:pt>
                <c:pt idx="17">
                  <c:v>0.35193867691243869</c:v>
                </c:pt>
                <c:pt idx="18">
                  <c:v>0.35764221330934121</c:v>
                </c:pt>
                <c:pt idx="19">
                  <c:v>0.3708011226148285</c:v>
                </c:pt>
                <c:pt idx="20">
                  <c:v>0.37980921949555441</c:v>
                </c:pt>
                <c:pt idx="21">
                  <c:v>0.38381955561308984</c:v>
                </c:pt>
                <c:pt idx="22">
                  <c:v>0.39855741481829698</c:v>
                </c:pt>
                <c:pt idx="23">
                  <c:v>0.40500825547294061</c:v>
                </c:pt>
                <c:pt idx="24">
                  <c:v>0.41963302692446131</c:v>
                </c:pt>
                <c:pt idx="25">
                  <c:v>0.43301795061193321</c:v>
                </c:pt>
                <c:pt idx="26">
                  <c:v>0.4434686768278624</c:v>
                </c:pt>
                <c:pt idx="27">
                  <c:v>0.45335978019081097</c:v>
                </c:pt>
                <c:pt idx="28">
                  <c:v>0.46398099954258215</c:v>
                </c:pt>
                <c:pt idx="29">
                  <c:v>0.48294100684098445</c:v>
                </c:pt>
                <c:pt idx="30">
                  <c:v>0.49379927346282498</c:v>
                </c:pt>
                <c:pt idx="31">
                  <c:v>0.50780482386476256</c:v>
                </c:pt>
                <c:pt idx="32">
                  <c:v>0.52473808762191132</c:v>
                </c:pt>
                <c:pt idx="33">
                  <c:v>0.53247752914525448</c:v>
                </c:pt>
                <c:pt idx="34">
                  <c:v>0.53810561856985573</c:v>
                </c:pt>
                <c:pt idx="35">
                  <c:v>0.54679981650381393</c:v>
                </c:pt>
                <c:pt idx="36">
                  <c:v>0.55730599476656595</c:v>
                </c:pt>
                <c:pt idx="37">
                  <c:v>0.56504600960042983</c:v>
                </c:pt>
                <c:pt idx="38">
                  <c:v>0.57222505998285844</c:v>
                </c:pt>
                <c:pt idx="39">
                  <c:v>0.57899627627582706</c:v>
                </c:pt>
                <c:pt idx="40">
                  <c:v>0.5902238871724057</c:v>
                </c:pt>
                <c:pt idx="41">
                  <c:v>0.60170861493399075</c:v>
                </c:pt>
                <c:pt idx="42">
                  <c:v>0.60660969092012096</c:v>
                </c:pt>
                <c:pt idx="43">
                  <c:v>0.61590550721859894</c:v>
                </c:pt>
                <c:pt idx="44">
                  <c:v>0.6206548535700378</c:v>
                </c:pt>
                <c:pt idx="45">
                  <c:v>0.62614609723795223</c:v>
                </c:pt>
                <c:pt idx="46">
                  <c:v>0.62930955094813124</c:v>
                </c:pt>
                <c:pt idx="47">
                  <c:v>0.63130251057921605</c:v>
                </c:pt>
                <c:pt idx="48">
                  <c:v>0.63606706337675956</c:v>
                </c:pt>
                <c:pt idx="49">
                  <c:v>0.64010125842429633</c:v>
                </c:pt>
                <c:pt idx="50">
                  <c:v>0.64500971565540821</c:v>
                </c:pt>
                <c:pt idx="51">
                  <c:v>0.64917502717384834</c:v>
                </c:pt>
                <c:pt idx="52">
                  <c:v>0.6564370730548228</c:v>
                </c:pt>
                <c:pt idx="53">
                  <c:v>0.66157423894701051</c:v>
                </c:pt>
                <c:pt idx="54">
                  <c:v>0.66493996532361865</c:v>
                </c:pt>
                <c:pt idx="55">
                  <c:v>0.66806185327377499</c:v>
                </c:pt>
                <c:pt idx="56">
                  <c:v>0.66671537462900388</c:v>
                </c:pt>
                <c:pt idx="57">
                  <c:v>0.67350728742479704</c:v>
                </c:pt>
                <c:pt idx="58">
                  <c:v>0.67778363654897789</c:v>
                </c:pt>
                <c:pt idx="59">
                  <c:v>0.68104887549210291</c:v>
                </c:pt>
                <c:pt idx="60">
                  <c:v>0.68394797774970206</c:v>
                </c:pt>
                <c:pt idx="61">
                  <c:v>0.68731214224684811</c:v>
                </c:pt>
                <c:pt idx="62">
                  <c:v>0.69129243973699928</c:v>
                </c:pt>
                <c:pt idx="63">
                  <c:v>0.69157238373270391</c:v>
                </c:pt>
                <c:pt idx="64">
                  <c:v>0.69597546066336657</c:v>
                </c:pt>
                <c:pt idx="65">
                  <c:v>0.69762907492462434</c:v>
                </c:pt>
                <c:pt idx="66">
                  <c:v>0.70406430614812254</c:v>
                </c:pt>
                <c:pt idx="67">
                  <c:v>0.70494460671207715</c:v>
                </c:pt>
                <c:pt idx="68">
                  <c:v>0.70709078014797766</c:v>
                </c:pt>
                <c:pt idx="69">
                  <c:v>0.70726117037592451</c:v>
                </c:pt>
                <c:pt idx="70">
                  <c:v>0.70818574815026536</c:v>
                </c:pt>
                <c:pt idx="71">
                  <c:v>0.7084771145106975</c:v>
                </c:pt>
                <c:pt idx="72">
                  <c:v>0.71155294729866514</c:v>
                </c:pt>
                <c:pt idx="73">
                  <c:v>0.71355069504500168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8-4E13-9CA6-9F280F54B6A1}"/>
            </c:ext>
          </c:extLst>
        </c:ser>
        <c:ser>
          <c:idx val="1"/>
          <c:order val="1"/>
          <c:tx>
            <c:strRef>
              <c:f>'Licence holders'!$G$12</c:f>
              <c:strCache>
                <c:ptCount val="1"/>
                <c:pt idx="0">
                  <c:v> predicted</c:v>
                </c:pt>
              </c:strCache>
            </c:strRef>
          </c:tx>
          <c:marker>
            <c:symbol val="none"/>
          </c:marker>
          <c:cat>
            <c:numRef>
              <c:f>'Licence holders'!$E$38:$E$123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holders'!$G$38:$G$123</c:f>
              <c:numCache>
                <c:formatCode>0.000</c:formatCode>
                <c:ptCount val="86"/>
                <c:pt idx="0">
                  <c:v>0.17643262861737935</c:v>
                </c:pt>
                <c:pt idx="1">
                  <c:v>0.18503552527519765</c:v>
                </c:pt>
                <c:pt idx="2">
                  <c:v>0.19391227476243153</c:v>
                </c:pt>
                <c:pt idx="3">
                  <c:v>0.20305763972533439</c:v>
                </c:pt>
                <c:pt idx="4">
                  <c:v>0.21246495972067947</c:v>
                </c:pt>
                <c:pt idx="5">
                  <c:v>0.2221261150702647</c:v>
                </c:pt>
                <c:pt idx="6">
                  <c:v>0.23203150481176193</c:v>
                </c:pt>
                <c:pt idx="7">
                  <c:v>0.24217004022292629</c:v>
                </c:pt>
                <c:pt idx="8">
                  <c:v>0.25252915518899832</c:v>
                </c:pt>
                <c:pt idx="9">
                  <c:v>0.26309483442023618</c:v>
                </c:pt>
                <c:pt idx="10">
                  <c:v>0.2738516602113979</c:v>
                </c:pt>
                <c:pt idx="11">
                  <c:v>0.28478287807380959</c:v>
                </c:pt>
                <c:pt idx="12">
                  <c:v>0.29587048117220427</c:v>
                </c:pt>
                <c:pt idx="13">
                  <c:v>0.30709531307406396</c:v>
                </c:pt>
                <c:pt idx="14">
                  <c:v>0.31843718788212738</c:v>
                </c:pt>
                <c:pt idx="15">
                  <c:v>0.32987502638602545</c:v>
                </c:pt>
                <c:pt idx="16">
                  <c:v>0.34138700645256165</c:v>
                </c:pt>
                <c:pt idx="17">
                  <c:v>0.35295072549203471</c:v>
                </c:pt>
                <c:pt idx="18">
                  <c:v>0.36454337250552815</c:v>
                </c:pt>
                <c:pt idx="19">
                  <c:v>0.37614190694906535</c:v>
                </c:pt>
                <c:pt idx="20">
                  <c:v>0.38772324145637632</c:v>
                </c:pt>
                <c:pt idx="21">
                  <c:v>0.39926442535113021</c:v>
                </c:pt>
                <c:pt idx="22">
                  <c:v>0.41074282585671995</c:v>
                </c:pt>
                <c:pt idx="23">
                  <c:v>0.42213630397801538</c:v>
                </c:pt>
                <c:pt idx="24">
                  <c:v>0.43342338218205412</c:v>
                </c:pt>
                <c:pt idx="25">
                  <c:v>0.44458340123674067</c:v>
                </c:pt>
                <c:pt idx="26">
                  <c:v>0.45559666386835185</c:v>
                </c:pt>
                <c:pt idx="27">
                  <c:v>0.46644456325729577</c:v>
                </c:pt>
                <c:pt idx="28">
                  <c:v>0.47710969479249665</c:v>
                </c:pt>
                <c:pt idx="29">
                  <c:v>0.48757594993219328</c:v>
                </c:pt>
                <c:pt idx="30">
                  <c:v>0.49782859145674158</c:v>
                </c:pt>
                <c:pt idx="31">
                  <c:v>0.50785430983168889</c:v>
                </c:pt>
                <c:pt idx="32">
                  <c:v>0.51764126081263995</c:v>
                </c:pt>
                <c:pt idx="33">
                  <c:v>0.52717908480487874</c:v>
                </c:pt>
                <c:pt idx="34">
                  <c:v>0.5364589088302516</c:v>
                </c:pt>
                <c:pt idx="35">
                  <c:v>0.54547333224392658</c:v>
                </c:pt>
                <c:pt idx="36">
                  <c:v>0.55421639757951446</c:v>
                </c:pt>
                <c:pt idx="37">
                  <c:v>0.562683548080395</c:v>
                </c:pt>
                <c:pt idx="38">
                  <c:v>0.57087157359815455</c:v>
                </c:pt>
                <c:pt idx="39">
                  <c:v>0.57877854660808004</c:v>
                </c:pt>
                <c:pt idx="40">
                  <c:v>0.58640375011069579</c:v>
                </c:pt>
                <c:pt idx="41">
                  <c:v>0.59374759916274789</c:v>
                </c:pt>
                <c:pt idx="42">
                  <c:v>0.60081155771706696</c:v>
                </c:pt>
                <c:pt idx="43">
                  <c:v>0.6075980523551765</c:v>
                </c:pt>
                <c:pt idx="44">
                  <c:v>0.61411038437625898</c:v>
                </c:pt>
                <c:pt idx="45">
                  <c:v>0.62035264156790171</c:v>
                </c:pt>
                <c:pt idx="46">
                  <c:v>0.62632961083427618</c:v>
                </c:pt>
                <c:pt idx="47">
                  <c:v>0.63204669270178737</c:v>
                </c:pt>
                <c:pt idx="48">
                  <c:v>0.63750981856581179</c:v>
                </c:pt>
                <c:pt idx="49">
                  <c:v>0.64272537138914099</c:v>
                </c:pt>
                <c:pt idx="50">
                  <c:v>0.64770011041659969</c:v>
                </c:pt>
                <c:pt idx="51">
                  <c:v>0.6524411003336551</c:v>
                </c:pt>
                <c:pt idx="52">
                  <c:v>0.65695564517154881</c:v>
                </c:pt>
                <c:pt idx="53">
                  <c:v>0.66125122714881401</c:v>
                </c:pt>
                <c:pt idx="54">
                  <c:v>0.66533545053960996</c:v>
                </c:pt>
                <c:pt idx="55">
                  <c:v>0.66921599057325265</c:v>
                </c:pt>
                <c:pt idx="56">
                  <c:v>0.67290054729639903</c:v>
                </c:pt>
                <c:pt idx="57">
                  <c:v>0.67639680426895876</c:v>
                </c:pt>
                <c:pt idx="58">
                  <c:v>0.67971239191616528</c:v>
                </c:pt>
                <c:pt idx="59">
                  <c:v>0.68285485532136003</c:v>
                </c:pt>
                <c:pt idx="60">
                  <c:v>0.6858316262158648</c:v>
                </c:pt>
                <c:pt idx="61">
                  <c:v>0.68864999890273026</c:v>
                </c:pt>
                <c:pt idx="62">
                  <c:v>0.69131710983902595</c:v>
                </c:pt>
                <c:pt idx="63">
                  <c:v>0.69383992059561739</c:v>
                </c:pt>
                <c:pt idx="64">
                  <c:v>0.69622520391300868</c:v>
                </c:pt>
                <c:pt idx="65">
                  <c:v>0.6984795325758747</c:v>
                </c:pt>
                <c:pt idx="66">
                  <c:v>0.70060927083650226</c:v>
                </c:pt>
                <c:pt idx="67">
                  <c:v>0.70262056812770024</c:v>
                </c:pt>
                <c:pt idx="68">
                  <c:v>0.70451935481816819</c:v>
                </c:pt>
                <c:pt idx="69">
                  <c:v>0.70631133977721228</c:v>
                </c:pt>
                <c:pt idx="70">
                  <c:v>0.70800200953056602</c:v>
                </c:pt>
                <c:pt idx="71">
                  <c:v>0.70959662880447494</c:v>
                </c:pt>
                <c:pt idx="72">
                  <c:v>0.71110024227079094</c:v>
                </c:pt>
                <c:pt idx="73">
                  <c:v>0.71251767732129812</c:v>
                </c:pt>
                <c:pt idx="74">
                  <c:v>0.71385354771462795</c:v>
                </c:pt>
                <c:pt idx="75">
                  <c:v>0.71511225795374389</c:v>
                </c:pt>
                <c:pt idx="76">
                  <c:v>0.71629800826594758</c:v>
                </c:pt>
                <c:pt idx="77">
                  <c:v>0.717414800070587</c:v>
                </c:pt>
                <c:pt idx="78">
                  <c:v>0.71846644183207131</c:v>
                </c:pt>
                <c:pt idx="79">
                  <c:v>0.71945655520737484</c:v>
                </c:pt>
                <c:pt idx="80">
                  <c:v>0.72038858140794282</c:v>
                </c:pt>
                <c:pt idx="81">
                  <c:v>0.72126578770577887</c:v>
                </c:pt>
                <c:pt idx="82">
                  <c:v>0.72209127402253848</c:v>
                </c:pt>
                <c:pt idx="83">
                  <c:v>0.72286797954867865</c:v>
                </c:pt>
                <c:pt idx="84">
                  <c:v>0.7235986893471732</c:v>
                </c:pt>
                <c:pt idx="85">
                  <c:v>0.7242860409030345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8-4E13-9CA6-9F280F54B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88640"/>
        <c:axId val="210690432"/>
      </c:lineChart>
      <c:catAx>
        <c:axId val="21068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06904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0690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licences per person</a:t>
                </a:r>
              </a:p>
            </c:rich>
          </c:tx>
          <c:layout>
            <c:manualLayout>
              <c:xMode val="edge"/>
              <c:yMode val="edge"/>
              <c:x val="2.145456782390838E-2"/>
              <c:y val="0.40192657591529868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2106886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23383399639677652"/>
          <c:y val="3.7584880444990247E-2"/>
          <c:w val="0.1873496062992126"/>
          <c:h val="0.224191829805677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holders'!$DJ$62</c:f>
              <c:strCache>
                <c:ptCount val="1"/>
                <c:pt idx="0">
                  <c:v>licences</c:v>
                </c:pt>
              </c:strCache>
            </c:strRef>
          </c:tx>
          <c:marker>
            <c:symbol val="none"/>
          </c:marker>
          <c:cat>
            <c:numRef>
              <c:f>'Licence holders'!$DI$63:$DI$123</c:f>
              <c:numCache>
                <c:formatCode>General</c:formatCode>
                <c:ptCount val="6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</c:numCache>
            </c:numRef>
          </c:cat>
          <c:val>
            <c:numRef>
              <c:f>'Licence holders'!$DJ$63:$DJ$123</c:f>
              <c:numCache>
                <c:formatCode>0</c:formatCode>
                <c:ptCount val="61"/>
                <c:pt idx="0">
                  <c:v>5547.1595686140963</c:v>
                </c:pt>
                <c:pt idx="1">
                  <c:v>5795.0362472903062</c:v>
                </c:pt>
                <c:pt idx="2">
                  <c:v>6031.4645136750341</c:v>
                </c:pt>
                <c:pt idx="3">
                  <c:v>6265.9715305846621</c:v>
                </c:pt>
                <c:pt idx="4">
                  <c:v>6627.3216833767292</c:v>
                </c:pt>
                <c:pt idx="5">
                  <c:v>6860.4841630264946</c:v>
                </c:pt>
                <c:pt idx="6">
                  <c:v>7126.2053640066842</c:v>
                </c:pt>
                <c:pt idx="7">
                  <c:v>7447.3500312167653</c:v>
                </c:pt>
                <c:pt idx="8">
                  <c:v>7646.1286515197435</c:v>
                </c:pt>
                <c:pt idx="9">
                  <c:v>7811.1476164274482</c:v>
                </c:pt>
                <c:pt idx="10">
                  <c:v>8035.5748958055583</c:v>
                </c:pt>
                <c:pt idx="11">
                  <c:v>8316.5619975605478</c:v>
                </c:pt>
                <c:pt idx="12">
                  <c:v>8579.5478607550431</c:v>
                </c:pt>
                <c:pt idx="13">
                  <c:v>8808.2889595691377</c:v>
                </c:pt>
                <c:pt idx="14">
                  <c:v>9020.1777771346242</c:v>
                </c:pt>
                <c:pt idx="15">
                  <c:v>9318.415775901387</c:v>
                </c:pt>
                <c:pt idx="16">
                  <c:v>9638.1655854695891</c:v>
                </c:pt>
                <c:pt idx="17">
                  <c:v>9865.6039875956776</c:v>
                </c:pt>
                <c:pt idx="18">
                  <c:v>10182.021736992374</c:v>
                </c:pt>
                <c:pt idx="19">
                  <c:v>10435.712430846488</c:v>
                </c:pt>
                <c:pt idx="20">
                  <c:v>10685.019099088177</c:v>
                </c:pt>
                <c:pt idx="21">
                  <c:v>10876.757209910951</c:v>
                </c:pt>
                <c:pt idx="22">
                  <c:v>11034.104140194368</c:v>
                </c:pt>
                <c:pt idx="23">
                  <c:v>11216.730353721037</c:v>
                </c:pt>
                <c:pt idx="24">
                  <c:v>11395.758549398221</c:v>
                </c:pt>
                <c:pt idx="25">
                  <c:v>11611.662274201648</c:v>
                </c:pt>
                <c:pt idx="26">
                  <c:v>11829.280328662408</c:v>
                </c:pt>
                <c:pt idx="27">
                  <c:v>12091.916828007334</c:v>
                </c:pt>
                <c:pt idx="28">
                  <c:v>12308.710445269095</c:v>
                </c:pt>
                <c:pt idx="29">
                  <c:v>12507.481516279309</c:v>
                </c:pt>
                <c:pt idx="30">
                  <c:v>12710.908914096879</c:v>
                </c:pt>
                <c:pt idx="31">
                  <c:v>12849.259389945359</c:v>
                </c:pt>
                <c:pt idx="32">
                  <c:v>13128.798785083303</c:v>
                </c:pt>
                <c:pt idx="33">
                  <c:v>13365.05963887289</c:v>
                </c:pt>
                <c:pt idx="34">
                  <c:v>13573.844841364753</c:v>
                </c:pt>
                <c:pt idx="35">
                  <c:v>13798.565641550998</c:v>
                </c:pt>
                <c:pt idx="36">
                  <c:v>14054.827439377957</c:v>
                </c:pt>
                <c:pt idx="37">
                  <c:v>14396.4954953092</c:v>
                </c:pt>
                <c:pt idx="38">
                  <c:v>14693.759597917013</c:v>
                </c:pt>
                <c:pt idx="39">
                  <c:v>15094.884402818456</c:v>
                </c:pt>
                <c:pt idx="40">
                  <c:v>15367.833000000001</c:v>
                </c:pt>
                <c:pt idx="41">
                  <c:v>15726.614</c:v>
                </c:pt>
                <c:pt idx="42">
                  <c:v>16023.589000000002</c:v>
                </c:pt>
                <c:pt idx="43">
                  <c:v>16351.545</c:v>
                </c:pt>
                <c:pt idx="44">
                  <c:v>16579.10481632255</c:v>
                </c:pt>
                <c:pt idx="45">
                  <c:v>16875.221591635858</c:v>
                </c:pt>
                <c:pt idx="46">
                  <c:v>17213.395021538952</c:v>
                </c:pt>
                <c:pt idx="47">
                  <c:v>17491.003769158873</c:v>
                </c:pt>
                <c:pt idx="48">
                  <c:v>17796.411522918599</c:v>
                </c:pt>
                <c:pt idx="49">
                  <c:v>18108.180174167424</c:v>
                </c:pt>
                <c:pt idx="50">
                  <c:v>18431.297996994937</c:v>
                </c:pt>
                <c:pt idx="51">
                  <c:v>18753.530717295504</c:v>
                </c:pt>
                <c:pt idx="52">
                  <c:v>19074.895600105276</c:v>
                </c:pt>
                <c:pt idx="53">
                  <c:v>19395.411218924139</c:v>
                </c:pt>
                <c:pt idx="54">
                  <c:v>19715.097231325261</c:v>
                </c:pt>
                <c:pt idx="55">
                  <c:v>20033.974175546449</c:v>
                </c:pt>
                <c:pt idx="56">
                  <c:v>20352.063286693006</c:v>
                </c:pt>
                <c:pt idx="57">
                  <c:v>20669.38633121199</c:v>
                </c:pt>
                <c:pt idx="58">
                  <c:v>20985.965458337203</c:v>
                </c:pt>
                <c:pt idx="59">
                  <c:v>21301.823067251433</c:v>
                </c:pt>
                <c:pt idx="60">
                  <c:v>21671.426367031298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F-4A58-98D8-E86AF92B0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461376"/>
        <c:axId val="223462912"/>
      </c:lineChart>
      <c:lineChart>
        <c:grouping val="standard"/>
        <c:varyColors val="0"/>
        <c:ser>
          <c:idx val="1"/>
          <c:order val="1"/>
          <c:tx>
            <c:strRef>
              <c:f>'Licence holders'!$DK$62</c:f>
              <c:strCache>
                <c:ptCount val="1"/>
                <c:pt idx="0">
                  <c:v>National vkt</c:v>
                </c:pt>
              </c:strCache>
            </c:strRef>
          </c:tx>
          <c:marker>
            <c:symbol val="none"/>
          </c:marker>
          <c:cat>
            <c:numRef>
              <c:f>'Licence holders'!$DI$63:$DI$123</c:f>
              <c:numCache>
                <c:formatCode>General</c:formatCode>
                <c:ptCount val="6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</c:numCache>
            </c:numRef>
          </c:cat>
          <c:val>
            <c:numRef>
              <c:f>'Licence holders'!$DK$63:$DK$123</c:f>
              <c:numCache>
                <c:formatCode>General</c:formatCode>
                <c:ptCount val="61"/>
                <c:pt idx="0">
                  <c:v>74.942046795170185</c:v>
                </c:pt>
                <c:pt idx="1">
                  <c:v>78.608071756024756</c:v>
                </c:pt>
                <c:pt idx="2">
                  <c:v>83.428377911245107</c:v>
                </c:pt>
                <c:pt idx="3">
                  <c:v>86.725202512511018</c:v>
                </c:pt>
                <c:pt idx="4">
                  <c:v>92.766278877744512</c:v>
                </c:pt>
                <c:pt idx="5">
                  <c:v>97.198962832603286</c:v>
                </c:pt>
                <c:pt idx="6">
                  <c:v>101.13396353872109</c:v>
                </c:pt>
                <c:pt idx="7">
                  <c:v>106.65530314768176</c:v>
                </c:pt>
                <c:pt idx="8">
                  <c:v>110.90376567685854</c:v>
                </c:pt>
                <c:pt idx="9">
                  <c:v>114.46821808083763</c:v>
                </c:pt>
                <c:pt idx="10">
                  <c:v>115.96987313826423</c:v>
                </c:pt>
                <c:pt idx="11">
                  <c:v>118.74422560359223</c:v>
                </c:pt>
                <c:pt idx="12">
                  <c:v>124.2782725956002</c:v>
                </c:pt>
                <c:pt idx="13">
                  <c:v>124.94097552363543</c:v>
                </c:pt>
                <c:pt idx="14">
                  <c:v>131.32556181951867</c:v>
                </c:pt>
                <c:pt idx="15">
                  <c:v>136.95005920038031</c:v>
                </c:pt>
                <c:pt idx="16">
                  <c:v>140.91440497153059</c:v>
                </c:pt>
                <c:pt idx="17">
                  <c:v>144.00404778628095</c:v>
                </c:pt>
                <c:pt idx="18">
                  <c:v>151.29707082862271</c:v>
                </c:pt>
                <c:pt idx="19">
                  <c:v>158.28270666643078</c:v>
                </c:pt>
                <c:pt idx="20">
                  <c:v>162.23335551384463</c:v>
                </c:pt>
                <c:pt idx="21">
                  <c:v>161.09746134031701</c:v>
                </c:pt>
                <c:pt idx="22">
                  <c:v>164.45516414401402</c:v>
                </c:pt>
                <c:pt idx="23">
                  <c:v>169.6051102648141</c:v>
                </c:pt>
                <c:pt idx="24">
                  <c:v>174.34858242695628</c:v>
                </c:pt>
                <c:pt idx="25">
                  <c:v>180.95181176431089</c:v>
                </c:pt>
                <c:pt idx="26">
                  <c:v>184.70806416126854</c:v>
                </c:pt>
                <c:pt idx="27">
                  <c:v>187.05589860527579</c:v>
                </c:pt>
                <c:pt idx="28">
                  <c:v>190.24061229545461</c:v>
                </c:pt>
                <c:pt idx="29">
                  <c:v>194.60965556760092</c:v>
                </c:pt>
                <c:pt idx="30">
                  <c:v>198.66935768866711</c:v>
                </c:pt>
                <c:pt idx="31">
                  <c:v>197.51453137832615</c:v>
                </c:pt>
                <c:pt idx="32">
                  <c:v>203.18937773434465</c:v>
                </c:pt>
                <c:pt idx="33">
                  <c:v>208.78329475443277</c:v>
                </c:pt>
                <c:pt idx="34">
                  <c:v>217.99718993844766</c:v>
                </c:pt>
                <c:pt idx="35">
                  <c:v>219.45183319056568</c:v>
                </c:pt>
                <c:pt idx="36">
                  <c:v>217.88914397679815</c:v>
                </c:pt>
                <c:pt idx="37">
                  <c:v>221.99529152258086</c:v>
                </c:pt>
                <c:pt idx="38">
                  <c:v>225.09774034396995</c:v>
                </c:pt>
                <c:pt idx="39">
                  <c:v>225.43394553661889</c:v>
                </c:pt>
                <c:pt idx="40">
                  <c:v>228.77414734609314</c:v>
                </c:pt>
                <c:pt idx="41">
                  <c:v>232.5525503200958</c:v>
                </c:pt>
                <c:pt idx="42">
                  <c:v>236.16129600437228</c:v>
                </c:pt>
                <c:pt idx="43">
                  <c:v>239.67215272291367</c:v>
                </c:pt>
                <c:pt idx="44">
                  <c:v>242.63397127908749</c:v>
                </c:pt>
                <c:pt idx="45">
                  <c:v>246.8684255781865</c:v>
                </c:pt>
                <c:pt idx="46">
                  <c:v>252.66781452568304</c:v>
                </c:pt>
                <c:pt idx="47">
                  <c:v>258.4448562685551</c:v>
                </c:pt>
                <c:pt idx="48">
                  <c:v>264.35416232126732</c:v>
                </c:pt>
                <c:pt idx="49">
                  <c:v>270.35938916824978</c:v>
                </c:pt>
                <c:pt idx="50">
                  <c:v>276.44131510166721</c:v>
                </c:pt>
                <c:pt idx="51">
                  <c:v>282.55538369699025</c:v>
                </c:pt>
                <c:pt idx="52">
                  <c:v>288.7188329034268</c:v>
                </c:pt>
                <c:pt idx="53">
                  <c:v>294.93203587179255</c:v>
                </c:pt>
                <c:pt idx="54">
                  <c:v>301.17883302353596</c:v>
                </c:pt>
                <c:pt idx="55">
                  <c:v>307.47758266238804</c:v>
                </c:pt>
                <c:pt idx="56">
                  <c:v>313.84398106547792</c:v>
                </c:pt>
                <c:pt idx="57">
                  <c:v>320.27788474862587</c:v>
                </c:pt>
                <c:pt idx="58">
                  <c:v>326.78676201843314</c:v>
                </c:pt>
                <c:pt idx="59">
                  <c:v>333.37079415340094</c:v>
                </c:pt>
                <c:pt idx="60">
                  <c:v>340.02975297986126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F-4A58-98D8-E86AF92B0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470336"/>
        <c:axId val="223464448"/>
      </c:lineChart>
      <c:catAx>
        <c:axId val="22346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462912"/>
        <c:crosses val="autoZero"/>
        <c:auto val="1"/>
        <c:lblAlgn val="ctr"/>
        <c:lblOffset val="100"/>
        <c:noMultiLvlLbl val="0"/>
      </c:catAx>
      <c:valAx>
        <c:axId val="2234629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3461376"/>
        <c:crosses val="autoZero"/>
        <c:crossBetween val="between"/>
      </c:valAx>
      <c:valAx>
        <c:axId val="223464448"/>
        <c:scaling>
          <c:orientation val="minMax"/>
          <c:max val="370"/>
          <c:min val="-10"/>
        </c:scaling>
        <c:delete val="0"/>
        <c:axPos val="r"/>
        <c:numFmt formatCode="General" sourceLinked="1"/>
        <c:majorTickMark val="out"/>
        <c:minorTickMark val="none"/>
        <c:tickLblPos val="nextTo"/>
        <c:crossAx val="223470336"/>
        <c:crosses val="max"/>
        <c:crossBetween val="between"/>
      </c:valAx>
      <c:catAx>
        <c:axId val="2234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346444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holders'!$DN$62</c:f>
              <c:strCache>
                <c:ptCount val="1"/>
                <c:pt idx="0">
                  <c:v>vkt/lic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'Licence holders'!$DI$63:$DI$123</c:f>
              <c:numCache>
                <c:formatCode>General</c:formatCode>
                <c:ptCount val="6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</c:numCache>
            </c:numRef>
          </c:cat>
          <c:val>
            <c:numRef>
              <c:f>'Licence holders'!$DN$63:$DN$108</c:f>
              <c:numCache>
                <c:formatCode>0</c:formatCode>
                <c:ptCount val="46"/>
                <c:pt idx="0">
                  <c:v>13509.985762658298</c:v>
                </c:pt>
                <c:pt idx="1">
                  <c:v>13564.724775066075</c:v>
                </c:pt>
                <c:pt idx="2">
                  <c:v>13832.192450455341</c:v>
                </c:pt>
                <c:pt idx="3">
                  <c:v>13840.663349521939</c:v>
                </c:pt>
                <c:pt idx="4">
                  <c:v>13997.551848196777</c:v>
                </c:pt>
                <c:pt idx="5">
                  <c:v>14167.945078343286</c:v>
                </c:pt>
                <c:pt idx="6">
                  <c:v>14191.839607869351</c:v>
                </c:pt>
                <c:pt idx="7">
                  <c:v>14321.24214661845</c:v>
                </c:pt>
                <c:pt idx="8">
                  <c:v>14504.56443141528</c:v>
                </c:pt>
                <c:pt idx="9">
                  <c:v>14654.468677573332</c:v>
                </c:pt>
                <c:pt idx="10">
                  <c:v>14432.056777766909</c:v>
                </c:pt>
                <c:pt idx="11">
                  <c:v>14278.042493812087</c:v>
                </c:pt>
                <c:pt idx="12">
                  <c:v>14485.410491627363</c:v>
                </c:pt>
                <c:pt idx="13">
                  <c:v>14184.477382284582</c:v>
                </c:pt>
                <c:pt idx="14">
                  <c:v>14559.087976338746</c:v>
                </c:pt>
                <c:pt idx="15">
                  <c:v>14696.710523965958</c:v>
                </c:pt>
                <c:pt idx="16">
                  <c:v>14620.459020124312</c:v>
                </c:pt>
                <c:pt idx="17">
                  <c:v>14596.576952342866</c:v>
                </c:pt>
                <c:pt idx="18">
                  <c:v>14859.236675850363</c:v>
                </c:pt>
                <c:pt idx="19">
                  <c:v>15167.407852152914</c:v>
                </c:pt>
                <c:pt idx="20">
                  <c:v>15183.253675951695</c:v>
                </c:pt>
                <c:pt idx="21">
                  <c:v>14811.166437872151</c:v>
                </c:pt>
                <c:pt idx="22">
                  <c:v>14904.26064993774</c:v>
                </c:pt>
                <c:pt idx="23">
                  <c:v>15120.726353963686</c:v>
                </c:pt>
                <c:pt idx="24">
                  <c:v>15299.427560806223</c:v>
                </c:pt>
                <c:pt idx="25">
                  <c:v>15583.626830616902</c:v>
                </c:pt>
                <c:pt idx="26">
                  <c:v>15614.480258255437</c:v>
                </c:pt>
                <c:pt idx="27">
                  <c:v>15469.499275087333</c:v>
                </c:pt>
                <c:pt idx="28">
                  <c:v>15455.771190764699</c:v>
                </c:pt>
                <c:pt idx="29">
                  <c:v>15559.459777278398</c:v>
                </c:pt>
                <c:pt idx="30">
                  <c:v>15629.830961052305</c:v>
                </c:pt>
                <c:pt idx="31">
                  <c:v>15371.666598378639</c:v>
                </c:pt>
                <c:pt idx="32">
                  <c:v>15476.616030188889</c:v>
                </c:pt>
                <c:pt idx="33">
                  <c:v>15621.575989618255</c:v>
                </c:pt>
                <c:pt idx="34">
                  <c:v>16060.091483742759</c:v>
                </c:pt>
                <c:pt idx="35">
                  <c:v>15903.959794903627</c:v>
                </c:pt>
                <c:pt idx="36">
                  <c:v>15502.797520397131</c:v>
                </c:pt>
                <c:pt idx="37">
                  <c:v>15420.092452007742</c:v>
                </c:pt>
                <c:pt idx="38">
                  <c:v>15319.274746803383</c:v>
                </c:pt>
                <c:pt idx="39">
                  <c:v>14934.459881953569</c:v>
                </c:pt>
                <c:pt idx="40">
                  <c:v>14886.55865443704</c:v>
                </c:pt>
                <c:pt idx="41">
                  <c:v>14787.197696852978</c:v>
                </c:pt>
                <c:pt idx="42">
                  <c:v>14738.352063596505</c:v>
                </c:pt>
                <c:pt idx="43">
                  <c:v>14657.462198398602</c:v>
                </c:pt>
                <c:pt idx="44">
                  <c:v>14634.925948487169</c:v>
                </c:pt>
                <c:pt idx="45">
                  <c:v>14629.047935023616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6-4A5A-817C-046D9368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54944"/>
        <c:axId val="223569024"/>
      </c:lineChart>
      <c:lineChart>
        <c:grouping val="standard"/>
        <c:varyColors val="0"/>
        <c:ser>
          <c:idx val="1"/>
          <c:order val="1"/>
          <c:tx>
            <c:strRef>
              <c:f>'Licence holders'!$DU$62</c:f>
              <c:strCache>
                <c:ptCount val="1"/>
                <c:pt idx="0">
                  <c:v>petrol price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'Licence holders'!$DU$63:$DU$108</c:f>
              <c:numCache>
                <c:formatCode>0</c:formatCode>
                <c:ptCount val="46"/>
                <c:pt idx="0">
                  <c:v>97.639357007524893</c:v>
                </c:pt>
                <c:pt idx="1">
                  <c:v>99.321038395490717</c:v>
                </c:pt>
                <c:pt idx="2">
                  <c:v>97.532297980594592</c:v>
                </c:pt>
                <c:pt idx="3">
                  <c:v>97.640143485069132</c:v>
                </c:pt>
                <c:pt idx="4">
                  <c:v>101.28225838433423</c:v>
                </c:pt>
                <c:pt idx="5">
                  <c:v>103.64576006393442</c:v>
                </c:pt>
                <c:pt idx="6">
                  <c:v>101.66819456159973</c:v>
                </c:pt>
                <c:pt idx="7">
                  <c:v>95.815603747946454</c:v>
                </c:pt>
                <c:pt idx="8">
                  <c:v>90.436680977849221</c:v>
                </c:pt>
                <c:pt idx="9">
                  <c:v>97.097482471415418</c:v>
                </c:pt>
                <c:pt idx="10">
                  <c:v>116.64959150778307</c:v>
                </c:pt>
                <c:pt idx="11">
                  <c:v>125.06453351618288</c:v>
                </c:pt>
                <c:pt idx="12">
                  <c:v>122.44419016499516</c:v>
                </c:pt>
                <c:pt idx="13">
                  <c:v>124.81046497217653</c:v>
                </c:pt>
                <c:pt idx="14">
                  <c:v>128.9872446841286</c:v>
                </c:pt>
                <c:pt idx="15">
                  <c:v>133.13100801584139</c:v>
                </c:pt>
                <c:pt idx="16">
                  <c:v>132.40005373330132</c:v>
                </c:pt>
                <c:pt idx="17">
                  <c:v>125.89705735879035</c:v>
                </c:pt>
                <c:pt idx="18">
                  <c:v>118.71810307925648</c:v>
                </c:pt>
                <c:pt idx="19">
                  <c:v>108.3882711059201</c:v>
                </c:pt>
                <c:pt idx="20">
                  <c:v>108.68450255904612</c:v>
                </c:pt>
                <c:pt idx="21">
                  <c:v>117.70591887161444</c:v>
                </c:pt>
                <c:pt idx="22">
                  <c:v>116.54730736489392</c:v>
                </c:pt>
                <c:pt idx="23">
                  <c:v>115.07955268263959</c:v>
                </c:pt>
                <c:pt idx="24">
                  <c:v>112.81013248380921</c:v>
                </c:pt>
                <c:pt idx="25">
                  <c:v>109.88262325922878</c:v>
                </c:pt>
                <c:pt idx="26">
                  <c:v>109.20417873803692</c:v>
                </c:pt>
                <c:pt idx="27">
                  <c:v>109.72203748549805</c:v>
                </c:pt>
                <c:pt idx="28">
                  <c:v>108.52600901154752</c:v>
                </c:pt>
                <c:pt idx="29">
                  <c:v>103.32990281947957</c:v>
                </c:pt>
                <c:pt idx="30">
                  <c:v>110.58147944123078</c:v>
                </c:pt>
                <c:pt idx="31">
                  <c:v>126.07650886887347</c:v>
                </c:pt>
                <c:pt idx="32">
                  <c:v>121.53925718094885</c:v>
                </c:pt>
                <c:pt idx="33">
                  <c:v>119.13592984394876</c:v>
                </c:pt>
                <c:pt idx="34">
                  <c:v>120.38449800748961</c:v>
                </c:pt>
                <c:pt idx="35">
                  <c:v>127.4978755259508</c:v>
                </c:pt>
                <c:pt idx="36">
                  <c:v>145.24123298231189</c:v>
                </c:pt>
                <c:pt idx="37">
                  <c:v>149.71617941843601</c:v>
                </c:pt>
                <c:pt idx="38">
                  <c:v>155.1420825124099</c:v>
                </c:pt>
                <c:pt idx="39">
                  <c:v>149.74857166746111</c:v>
                </c:pt>
                <c:pt idx="40">
                  <c:v>140.8019933813838</c:v>
                </c:pt>
                <c:pt idx="41">
                  <c:v>141.49607514451532</c:v>
                </c:pt>
                <c:pt idx="42">
                  <c:v>148.51428895750416</c:v>
                </c:pt>
                <c:pt idx="43">
                  <c:v>148.27250578215845</c:v>
                </c:pt>
                <c:pt idx="44">
                  <c:v>148.5448423828125</c:v>
                </c:pt>
                <c:pt idx="45">
                  <c:v>133.99148339483395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6-4A5A-817C-046D9368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80544"/>
        <c:axId val="223570560"/>
      </c:lineChart>
      <c:catAx>
        <c:axId val="2235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569024"/>
        <c:crosses val="autoZero"/>
        <c:auto val="1"/>
        <c:lblAlgn val="ctr"/>
        <c:lblOffset val="100"/>
        <c:noMultiLvlLbl val="0"/>
      </c:catAx>
      <c:valAx>
        <c:axId val="223569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3554944"/>
        <c:crosses val="autoZero"/>
        <c:crossBetween val="between"/>
      </c:valAx>
      <c:valAx>
        <c:axId val="22357056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223580544"/>
        <c:crosses val="max"/>
        <c:crossBetween val="between"/>
      </c:valAx>
      <c:catAx>
        <c:axId val="223580544"/>
        <c:scaling>
          <c:orientation val="minMax"/>
        </c:scaling>
        <c:delete val="1"/>
        <c:axPos val="b"/>
        <c:majorTickMark val="out"/>
        <c:minorTickMark val="none"/>
        <c:tickLblPos val="nextTo"/>
        <c:crossAx val="22357056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0837416847056"/>
          <c:y val="4.5502129856718733E-2"/>
          <c:w val="0.63017653707967403"/>
          <c:h val="0.81873305795791917"/>
        </c:manualLayout>
      </c:layout>
      <c:lineChart>
        <c:grouping val="standard"/>
        <c:varyColors val="0"/>
        <c:ser>
          <c:idx val="1"/>
          <c:order val="0"/>
          <c:tx>
            <c:strRef>
              <c:f>'Licence holders'!$EQ$62</c:f>
              <c:strCache>
                <c:ptCount val="1"/>
                <c:pt idx="0">
                  <c:v>%lic&gt;15</c:v>
                </c:pt>
              </c:strCache>
            </c:strRef>
          </c:tx>
          <c:marker>
            <c:symbol val="none"/>
          </c:marker>
          <c:cat>
            <c:numRef>
              <c:f>'Licence holders'!$EI$63:$EI$123</c:f>
              <c:numCache>
                <c:formatCode>General</c:formatCode>
                <c:ptCount val="6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</c:numCache>
            </c:numRef>
          </c:cat>
          <c:val>
            <c:numRef>
              <c:f>'Licence holders'!$EQ$63:$EQ$104</c:f>
              <c:numCache>
                <c:formatCode>General</c:formatCode>
                <c:ptCount val="42"/>
                <c:pt idx="35">
                  <c:v>0.88</c:v>
                </c:pt>
                <c:pt idx="36">
                  <c:v>0.89</c:v>
                </c:pt>
                <c:pt idx="37">
                  <c:v>0.89</c:v>
                </c:pt>
                <c:pt idx="38">
                  <c:v>0.89</c:v>
                </c:pt>
                <c:pt idx="39">
                  <c:v>0.89</c:v>
                </c:pt>
                <c:pt idx="41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A-4BBC-BD58-9FA67254435F}"/>
            </c:ext>
          </c:extLst>
        </c:ser>
        <c:ser>
          <c:idx val="2"/>
          <c:order val="1"/>
          <c:tx>
            <c:strRef>
              <c:f>'Licence holders'!$ER$62</c:f>
              <c:strCache>
                <c:ptCount val="1"/>
                <c:pt idx="0">
                  <c:v>%lic&gt;15</c:v>
                </c:pt>
              </c:strCache>
            </c:strRef>
          </c:tx>
          <c:marker>
            <c:symbol val="squar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</c:spPr>
          </c:marker>
          <c:cat>
            <c:numRef>
              <c:f>'Licence holders'!$EI$63:$EI$123</c:f>
              <c:numCache>
                <c:formatCode>General</c:formatCode>
                <c:ptCount val="6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</c:numCache>
            </c:numRef>
          </c:cat>
          <c:val>
            <c:numRef>
              <c:f>'Licence holders'!$ER$63:$ER$108</c:f>
              <c:numCache>
                <c:formatCode>0.00</c:formatCode>
                <c:ptCount val="46"/>
                <c:pt idx="0">
                  <c:v>0.60310302212298328</c:v>
                </c:pt>
                <c:pt idx="1">
                  <c:v>0.62293512329811407</c:v>
                </c:pt>
                <c:pt idx="7">
                  <c:v>0.71236862902670817</c:v>
                </c:pt>
                <c:pt idx="8">
                  <c:v>0.72189569141560972</c:v>
                </c:pt>
                <c:pt idx="9">
                  <c:v>0.72341670880674858</c:v>
                </c:pt>
                <c:pt idx="12">
                  <c:v>0.75003797252085358</c:v>
                </c:pt>
                <c:pt idx="13">
                  <c:v>0.75659390669575155</c:v>
                </c:pt>
                <c:pt idx="14">
                  <c:v>0.76371091866469676</c:v>
                </c:pt>
                <c:pt idx="16">
                  <c:v>0.75776041556580798</c:v>
                </c:pt>
                <c:pt idx="18">
                  <c:v>0.78182545300589601</c:v>
                </c:pt>
                <c:pt idx="19">
                  <c:v>0.79763178752833941</c:v>
                </c:pt>
                <c:pt idx="20">
                  <c:v>0.83650560622553471</c:v>
                </c:pt>
                <c:pt idx="21">
                  <c:v>0.82712941696927422</c:v>
                </c:pt>
                <c:pt idx="22">
                  <c:v>0.81102068567468744</c:v>
                </c:pt>
                <c:pt idx="23">
                  <c:v>0.85763195785113044</c:v>
                </c:pt>
                <c:pt idx="24">
                  <c:v>0.81684018082788568</c:v>
                </c:pt>
                <c:pt idx="25">
                  <c:v>0.81801157807112712</c:v>
                </c:pt>
                <c:pt idx="26">
                  <c:v>0.82470369701316304</c:v>
                </c:pt>
                <c:pt idx="27">
                  <c:v>0.83269996011171221</c:v>
                </c:pt>
                <c:pt idx="28">
                  <c:v>0.84766312937416655</c:v>
                </c:pt>
                <c:pt idx="29">
                  <c:v>0.84745797132653999</c:v>
                </c:pt>
                <c:pt idx="30">
                  <c:v>0.84456092153511741</c:v>
                </c:pt>
                <c:pt idx="31">
                  <c:v>0.84433485448758505</c:v>
                </c:pt>
                <c:pt idx="32">
                  <c:v>0.84630114994103589</c:v>
                </c:pt>
                <c:pt idx="40">
                  <c:v>0.86191063457738359</c:v>
                </c:pt>
                <c:pt idx="41">
                  <c:v>0.86871594092277271</c:v>
                </c:pt>
                <c:pt idx="42">
                  <c:v>0.87093974194161006</c:v>
                </c:pt>
                <c:pt idx="43">
                  <c:v>0.87468349880139551</c:v>
                </c:pt>
                <c:pt idx="44">
                  <c:v>0.87171326832616036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A-4BBC-BD58-9FA67254435F}"/>
            </c:ext>
          </c:extLst>
        </c:ser>
        <c:ser>
          <c:idx val="0"/>
          <c:order val="2"/>
          <c:tx>
            <c:strRef>
              <c:f>'Licence holders'!$EP$62</c:f>
              <c:strCache>
                <c:ptCount val="1"/>
                <c:pt idx="0">
                  <c:v>%lic&gt;15</c:v>
                </c:pt>
              </c:strCache>
            </c:strRef>
          </c:tx>
          <c:marker>
            <c:symbol val="none"/>
          </c:marker>
          <c:cat>
            <c:numRef>
              <c:f>'Licence holders'!$EI$63:$EI$123</c:f>
              <c:numCache>
                <c:formatCode>General</c:formatCode>
                <c:ptCount val="6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</c:numCache>
            </c:numRef>
          </c:cat>
          <c:val>
            <c:numRef>
              <c:f>'Licence holders'!$EP$63:$EP$123</c:f>
              <c:numCache>
                <c:formatCode>0.000</c:formatCode>
                <c:ptCount val="61"/>
                <c:pt idx="0">
                  <c:v>0.60263541591067049</c:v>
                </c:pt>
                <c:pt idx="1">
                  <c:v>0.6217687270086818</c:v>
                </c:pt>
                <c:pt idx="2">
                  <c:v>0.63414371313752205</c:v>
                </c:pt>
                <c:pt idx="3">
                  <c:v>0.64650684866869768</c:v>
                </c:pt>
                <c:pt idx="4">
                  <c:v>0.66952253281776386</c:v>
                </c:pt>
                <c:pt idx="5">
                  <c:v>0.68103321957041096</c:v>
                </c:pt>
                <c:pt idx="6">
                  <c:v>0.6954933179527637</c:v>
                </c:pt>
                <c:pt idx="7">
                  <c:v>0.71410942085511575</c:v>
                </c:pt>
                <c:pt idx="8">
                  <c:v>0.72021411376627054</c:v>
                </c:pt>
                <c:pt idx="9">
                  <c:v>0.72341670880674869</c:v>
                </c:pt>
                <c:pt idx="10">
                  <c:v>0.7315276888506459</c:v>
                </c:pt>
                <c:pt idx="11">
                  <c:v>0.74273234672473221</c:v>
                </c:pt>
                <c:pt idx="12">
                  <c:v>0.75003797252085347</c:v>
                </c:pt>
                <c:pt idx="13">
                  <c:v>0.75659390669575155</c:v>
                </c:pt>
                <c:pt idx="14">
                  <c:v>0.76163439273305533</c:v>
                </c:pt>
                <c:pt idx="15">
                  <c:v>0.77251800500127854</c:v>
                </c:pt>
                <c:pt idx="16">
                  <c:v>0.78241535747232305</c:v>
                </c:pt>
                <c:pt idx="17">
                  <c:v>0.78446820904393766</c:v>
                </c:pt>
                <c:pt idx="18">
                  <c:v>0.79343967654290259</c:v>
                </c:pt>
                <c:pt idx="19">
                  <c:v>0.79728162188835894</c:v>
                </c:pt>
                <c:pt idx="20">
                  <c:v>0.80279674042477289</c:v>
                </c:pt>
                <c:pt idx="21">
                  <c:v>0.80579876983563148</c:v>
                </c:pt>
                <c:pt idx="22">
                  <c:v>0.80745800073956797</c:v>
                </c:pt>
                <c:pt idx="23">
                  <c:v>0.81261493512479277</c:v>
                </c:pt>
                <c:pt idx="24">
                  <c:v>0.81676646867507519</c:v>
                </c:pt>
                <c:pt idx="25">
                  <c:v>0.82196373883484952</c:v>
                </c:pt>
                <c:pt idx="26">
                  <c:v>0.82563844500434669</c:v>
                </c:pt>
                <c:pt idx="27">
                  <c:v>0.83322791545002983</c:v>
                </c:pt>
                <c:pt idx="28">
                  <c:v>0.837973506865063</c:v>
                </c:pt>
                <c:pt idx="29">
                  <c:v>0.8405628238409113</c:v>
                </c:pt>
                <c:pt idx="30">
                  <c:v>0.84271947504100275</c:v>
                </c:pt>
                <c:pt idx="31">
                  <c:v>0.83914911709537088</c:v>
                </c:pt>
                <c:pt idx="32">
                  <c:v>0.8454606833237428</c:v>
                </c:pt>
                <c:pt idx="33">
                  <c:v>0.84862365406589813</c:v>
                </c:pt>
                <c:pt idx="34">
                  <c:v>0.85067435177890682</c:v>
                </c:pt>
                <c:pt idx="35">
                  <c:v>0.85221124816846616</c:v>
                </c:pt>
                <c:pt idx="36">
                  <c:v>0.85457416143252796</c:v>
                </c:pt>
                <c:pt idx="37">
                  <c:v>0.85802634956797719</c:v>
                </c:pt>
                <c:pt idx="38">
                  <c:v>0.85697936356646742</c:v>
                </c:pt>
                <c:pt idx="39">
                  <c:v>0.86105050579437847</c:v>
                </c:pt>
                <c:pt idx="40">
                  <c:v>0.86191063457738359</c:v>
                </c:pt>
                <c:pt idx="41">
                  <c:v>0.86871594092277271</c:v>
                </c:pt>
                <c:pt idx="42">
                  <c:v>0.87093974194161017</c:v>
                </c:pt>
                <c:pt idx="43">
                  <c:v>0.87468349880139551</c:v>
                </c:pt>
                <c:pt idx="44">
                  <c:v>0.8705425834784124</c:v>
                </c:pt>
                <c:pt idx="45">
                  <c:v>0.87361910932897291</c:v>
                </c:pt>
                <c:pt idx="46">
                  <c:v>0.87780615108755633</c:v>
                </c:pt>
                <c:pt idx="47">
                  <c:v>0.87729537728778362</c:v>
                </c:pt>
                <c:pt idx="48">
                  <c:v>0.87973024616842732</c:v>
                </c:pt>
                <c:pt idx="49">
                  <c:v>0.88187030295593205</c:v>
                </c:pt>
                <c:pt idx="50">
                  <c:v>0.88285883625837491</c:v>
                </c:pt>
                <c:pt idx="51">
                  <c:v>0.88362427616791761</c:v>
                </c:pt>
                <c:pt idx="52">
                  <c:v>0.88401407992134506</c:v>
                </c:pt>
                <c:pt idx="53">
                  <c:v>0.88453303562868968</c:v>
                </c:pt>
                <c:pt idx="54">
                  <c:v>0.8849741328774029</c:v>
                </c:pt>
                <c:pt idx="55">
                  <c:v>0.88550060373331585</c:v>
                </c:pt>
                <c:pt idx="56">
                  <c:v>0.8860522256036355</c:v>
                </c:pt>
                <c:pt idx="57">
                  <c:v>0.88697606897699732</c:v>
                </c:pt>
                <c:pt idx="58">
                  <c:v>0.88744179199774709</c:v>
                </c:pt>
                <c:pt idx="59">
                  <c:v>0.88789892572062834</c:v>
                </c:pt>
                <c:pt idx="60">
                  <c:v>0.89057786755015345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DA-4BBC-BD58-9FA67254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58368"/>
        <c:axId val="223659904"/>
      </c:lineChart>
      <c:catAx>
        <c:axId val="22365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659904"/>
        <c:crosses val="autoZero"/>
        <c:auto val="1"/>
        <c:lblAlgn val="ctr"/>
        <c:lblOffset val="100"/>
        <c:noMultiLvlLbl val="0"/>
      </c:catAx>
      <c:valAx>
        <c:axId val="223659904"/>
        <c:scaling>
          <c:orientation val="minMax"/>
          <c:max val="1"/>
          <c:min val="0.6000000000000000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658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holders'!$EU$62</c:f>
              <c:strCache>
                <c:ptCount val="1"/>
                <c:pt idx="0">
                  <c:v>%&lt;15yrs</c:v>
                </c:pt>
              </c:strCache>
            </c:strRef>
          </c:tx>
          <c:marker>
            <c:symbol val="none"/>
          </c:marker>
          <c:cat>
            <c:numRef>
              <c:f>'Licence holders'!$EI$63:$EI$123</c:f>
              <c:numCache>
                <c:formatCode>General</c:formatCode>
                <c:ptCount val="6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</c:numCache>
            </c:numRef>
          </c:cat>
          <c:val>
            <c:numRef>
              <c:f>'Licence holders'!$EU$63:$EU$123</c:f>
              <c:numCache>
                <c:formatCode>0.000</c:formatCode>
                <c:ptCount val="61"/>
                <c:pt idx="0">
                  <c:v>0.28145950407249204</c:v>
                </c:pt>
                <c:pt idx="1">
                  <c:v>0.28676265375812288</c:v>
                </c:pt>
                <c:pt idx="2">
                  <c:v>0.28508353737712744</c:v>
                </c:pt>
                <c:pt idx="3">
                  <c:v>0.28232624217667168</c:v>
                </c:pt>
                <c:pt idx="4">
                  <c:v>0.27867848628115505</c:v>
                </c:pt>
                <c:pt idx="5">
                  <c:v>0.27492630422006636</c:v>
                </c:pt>
                <c:pt idx="6">
                  <c:v>0.26986383512709539</c:v>
                </c:pt>
                <c:pt idx="7">
                  <c:v>0.2651853171275072</c:v>
                </c:pt>
                <c:pt idx="8">
                  <c:v>0.26066773898566203</c:v>
                </c:pt>
                <c:pt idx="9">
                  <c:v>0.25616092078182351</c:v>
                </c:pt>
                <c:pt idx="10">
                  <c:v>0.25252341799538819</c:v>
                </c:pt>
                <c:pt idx="11">
                  <c:v>0.24965433749566851</c:v>
                </c:pt>
                <c:pt idx="12">
                  <c:v>0.24664346299517567</c:v>
                </c:pt>
                <c:pt idx="13">
                  <c:v>0.24368270095919917</c:v>
                </c:pt>
                <c:pt idx="14">
                  <c:v>0.23979762232355095</c:v>
                </c:pt>
                <c:pt idx="15">
                  <c:v>0.23597394060552826</c:v>
                </c:pt>
                <c:pt idx="16">
                  <c:v>0.23096011704336281</c:v>
                </c:pt>
                <c:pt idx="17">
                  <c:v>0.22672495338030313</c:v>
                </c:pt>
                <c:pt idx="18">
                  <c:v>0.22375257322376185</c:v>
                </c:pt>
                <c:pt idx="19">
                  <c:v>0.22153623446127005</c:v>
                </c:pt>
                <c:pt idx="20">
                  <c:v>0.22004404638383551</c:v>
                </c:pt>
                <c:pt idx="21">
                  <c:v>0.21902393686143362</c:v>
                </c:pt>
                <c:pt idx="22">
                  <c:v>0.21816056067189551</c:v>
                </c:pt>
                <c:pt idx="23">
                  <c:v>0.21725895515435104</c:v>
                </c:pt>
                <c:pt idx="24">
                  <c:v>0.21629831417707163</c:v>
                </c:pt>
                <c:pt idx="25">
                  <c:v>0.21528203109090582</c:v>
                </c:pt>
                <c:pt idx="26">
                  <c:v>0.21372965236565428</c:v>
                </c:pt>
                <c:pt idx="27">
                  <c:v>0.21217585142922352</c:v>
                </c:pt>
                <c:pt idx="28">
                  <c:v>0.21050697483024089</c:v>
                </c:pt>
                <c:pt idx="29">
                  <c:v>0.20893483929588089</c:v>
                </c:pt>
                <c:pt idx="30">
                  <c:v>0.2072547590747558</c:v>
                </c:pt>
                <c:pt idx="31">
                  <c:v>0.20548641350327446</c:v>
                </c:pt>
                <c:pt idx="32">
                  <c:v>0.20338426054650913</c:v>
                </c:pt>
                <c:pt idx="33">
                  <c:v>0.20131423004578886</c:v>
                </c:pt>
                <c:pt idx="34">
                  <c:v>0.19940118793059625</c:v>
                </c:pt>
                <c:pt idx="35">
                  <c:v>0.197443146614631</c:v>
                </c:pt>
                <c:pt idx="36">
                  <c:v>0.19572557506922231</c:v>
                </c:pt>
                <c:pt idx="37">
                  <c:v>0.19432259850170069</c:v>
                </c:pt>
                <c:pt idx="38">
                  <c:v>0.19301162532711852</c:v>
                </c:pt>
                <c:pt idx="39">
                  <c:v>0.19171354528003995</c:v>
                </c:pt>
                <c:pt idx="40">
                  <c:v>0.19060161583144941</c:v>
                </c:pt>
                <c:pt idx="41">
                  <c:v>0.18953449225272978</c:v>
                </c:pt>
                <c:pt idx="42">
                  <c:v>0.19059313433036751</c:v>
                </c:pt>
                <c:pt idx="43">
                  <c:v>0.1916038417131169</c:v>
                </c:pt>
                <c:pt idx="44">
                  <c:v>0.18865388875634775</c:v>
                </c:pt>
                <c:pt idx="45">
                  <c:v>0.18883425999025749</c:v>
                </c:pt>
                <c:pt idx="46">
                  <c:v>0.18923184103463106</c:v>
                </c:pt>
                <c:pt idx="47">
                  <c:v>0.18944034052794839</c:v>
                </c:pt>
                <c:pt idx="48">
                  <c:v>0.1900725473239166</c:v>
                </c:pt>
                <c:pt idx="49">
                  <c:v>0.19059493284887949</c:v>
                </c:pt>
                <c:pt idx="50">
                  <c:v>0.19073330775991684</c:v>
                </c:pt>
                <c:pt idx="51">
                  <c:v>0.19068174298047166</c:v>
                </c:pt>
                <c:pt idx="52">
                  <c:v>0.19028539886019888</c:v>
                </c:pt>
                <c:pt idx="53">
                  <c:v>0.18990043597956072</c:v>
                </c:pt>
                <c:pt idx="54">
                  <c:v>0.18935270106075391</c:v>
                </c:pt>
                <c:pt idx="55">
                  <c:v>0.18874878509719509</c:v>
                </c:pt>
                <c:pt idx="56">
                  <c:v>0.18804928501086823</c:v>
                </c:pt>
                <c:pt idx="57">
                  <c:v>0.18751645893303148</c:v>
                </c:pt>
                <c:pt idx="58">
                  <c:v>0.1865733611996977</c:v>
                </c:pt>
                <c:pt idx="59">
                  <c:v>0.18561667979903726</c:v>
                </c:pt>
                <c:pt idx="60">
                  <c:v>0.18462856764479724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3-4DAD-B6EC-EB03673A0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84096"/>
        <c:axId val="223685632"/>
      </c:lineChart>
      <c:catAx>
        <c:axId val="22368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685632"/>
        <c:crosses val="autoZero"/>
        <c:auto val="1"/>
        <c:lblAlgn val="ctr"/>
        <c:lblOffset val="100"/>
        <c:noMultiLvlLbl val="0"/>
      </c:catAx>
      <c:valAx>
        <c:axId val="22368563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3684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'Licence holders'!$A$63:$A$107</c:f>
              <c:numCache>
                <c:formatCode>General</c:formatCod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</c:numCache>
            </c:numRef>
          </c:cat>
          <c:val>
            <c:numRef>
              <c:f>'Licence holders'!$DQ$63:$DQ$107</c:f>
              <c:numCache>
                <c:formatCode>0.000</c:formatCode>
                <c:ptCount val="45"/>
                <c:pt idx="0">
                  <c:v>1.3535232824607173</c:v>
                </c:pt>
                <c:pt idx="1">
                  <c:v>1.3733756103906585</c:v>
                </c:pt>
                <c:pt idx="2">
                  <c:v>1.4739589378492226</c:v>
                </c:pt>
                <c:pt idx="3">
                  <c:v>1.477248794092088</c:v>
                </c:pt>
                <c:pt idx="4">
                  <c:v>1.5394544398571974</c:v>
                </c:pt>
                <c:pt idx="5">
                  <c:v>1.6099794551312432</c:v>
                </c:pt>
                <c:pt idx="6">
                  <c:v>1.620137519678857</c:v>
                </c:pt>
                <c:pt idx="7">
                  <c:v>1.6763907003179011</c:v>
                </c:pt>
                <c:pt idx="8">
                  <c:v>1.7600000977107062</c:v>
                </c:pt>
                <c:pt idx="9">
                  <c:v>1.8322333651756224</c:v>
                </c:pt>
                <c:pt idx="10">
                  <c:v>1.7263466216094614</c:v>
                </c:pt>
                <c:pt idx="11">
                  <c:v>1.6573715743885771</c:v>
                </c:pt>
                <c:pt idx="12">
                  <c:v>1.7510323970200292</c:v>
                </c:pt>
                <c:pt idx="13">
                  <c:v>1.6170003256331826</c:v>
                </c:pt>
                <c:pt idx="14">
                  <c:v>1.7858436521631764</c:v>
                </c:pt>
                <c:pt idx="15">
                  <c:v>1.853285386729163</c:v>
                </c:pt>
                <c:pt idx="16">
                  <c:v>1.8155142470701229</c:v>
                </c:pt>
                <c:pt idx="17">
                  <c:v>1.8038930548520833</c:v>
                </c:pt>
                <c:pt idx="18">
                  <c:v>1.9374592113000431</c:v>
                </c:pt>
                <c:pt idx="19">
                  <c:v>2.1134174666340302</c:v>
                </c:pt>
                <c:pt idx="20">
                  <c:v>2.1231459215085566</c:v>
                </c:pt>
                <c:pt idx="21">
                  <c:v>1.9120126034286806</c:v>
                </c:pt>
                <c:pt idx="22">
                  <c:v>1.9617407188962173</c:v>
                </c:pt>
                <c:pt idx="23">
                  <c:v>2.0851810651859863</c:v>
                </c:pt>
                <c:pt idx="24">
                  <c:v>2.1968504900528449</c:v>
                </c:pt>
                <c:pt idx="25">
                  <c:v>2.3981213026880144</c:v>
                </c:pt>
                <c:pt idx="26">
                  <c:v>2.4221233713645871</c:v>
                </c:pt>
                <c:pt idx="27">
                  <c:v>2.3132753435337654</c:v>
                </c:pt>
                <c:pt idx="28">
                  <c:v>2.3034578403173627</c:v>
                </c:pt>
                <c:pt idx="29">
                  <c:v>2.3796506015608596</c:v>
                </c:pt>
                <c:pt idx="30">
                  <c:v>2.4342472110212561</c:v>
                </c:pt>
                <c:pt idx="31">
                  <c:v>2.2449689448130998</c:v>
                </c:pt>
                <c:pt idx="32">
                  <c:v>2.318396085301782</c:v>
                </c:pt>
                <c:pt idx="33">
                  <c:v>2.4277122098408928</c:v>
                </c:pt>
                <c:pt idx="34">
                  <c:v>2.838310136459802</c:v>
                </c:pt>
                <c:pt idx="35">
                  <c:v>2.6748642505894873</c:v>
                </c:pt>
                <c:pt idx="36">
                  <c:v>2.3374221396197772</c:v>
                </c:pt>
                <c:pt idx="37">
                  <c:v>2.278305032309937</c:v>
                </c:pt>
                <c:pt idx="38">
                  <c:v>2.2098864243133018</c:v>
                </c:pt>
                <c:pt idx="39">
                  <c:v>1.9782795358426011</c:v>
                </c:pt>
                <c:pt idx="40">
                  <c:v>1.952141113719118</c:v>
                </c:pt>
                <c:pt idx="41">
                  <c:v>1.8995020631839599</c:v>
                </c:pt>
                <c:pt idx="42">
                  <c:v>1.8743593572475747</c:v>
                </c:pt>
                <c:pt idx="43">
                  <c:v>1.8337146985690693</c:v>
                </c:pt>
                <c:pt idx="44">
                  <c:v>1.8226015273638783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3-4A70-8E23-DC8755D43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49248"/>
        <c:axId val="223750784"/>
      </c:lineChart>
      <c:lineChart>
        <c:grouping val="standard"/>
        <c:varyColors val="0"/>
        <c:ser>
          <c:idx val="1"/>
          <c:order val="1"/>
          <c:tx>
            <c:strRef>
              <c:f>'Licence holders'!$DY$62</c:f>
              <c:strCache>
                <c:ptCount val="1"/>
                <c:pt idx="0">
                  <c:v>GDPchadj</c:v>
                </c:pt>
              </c:strCache>
            </c:strRef>
          </c:tx>
          <c:marker>
            <c:symbol val="none"/>
          </c:marker>
          <c:val>
            <c:numRef>
              <c:f>'Licence holders'!$DY$63:$DY$107</c:f>
              <c:numCache>
                <c:formatCode>0.0</c:formatCode>
                <c:ptCount val="45"/>
                <c:pt idx="0" formatCode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0.95967039956239564</c:v>
                </c:pt>
                <c:pt idx="6">
                  <c:v>2</c:v>
                </c:pt>
                <c:pt idx="7">
                  <c:v>2</c:v>
                </c:pt>
                <c:pt idx="8">
                  <c:v>0.9783760330161595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-1.9844648448494984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-0.3495257104330407</c:v>
                </c:pt>
                <c:pt idx="22">
                  <c:v>0.30345781132561367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1.9998841989462113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1.6679771530301979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F3-4A70-8E23-DC8755D43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54112"/>
        <c:axId val="223752576"/>
      </c:lineChart>
      <c:catAx>
        <c:axId val="22374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750784"/>
        <c:crosses val="autoZero"/>
        <c:auto val="1"/>
        <c:lblAlgn val="ctr"/>
        <c:lblOffset val="100"/>
        <c:noMultiLvlLbl val="0"/>
      </c:catAx>
      <c:valAx>
        <c:axId val="22375078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3749248"/>
        <c:crosses val="autoZero"/>
        <c:crossBetween val="between"/>
      </c:valAx>
      <c:valAx>
        <c:axId val="22375257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223754112"/>
        <c:crosses val="max"/>
        <c:crossBetween val="between"/>
      </c:valAx>
      <c:catAx>
        <c:axId val="223754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23752576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holders'!$DN$62</c:f>
              <c:strCache>
                <c:ptCount val="1"/>
                <c:pt idx="0">
                  <c:v>vkt/lic</c:v>
                </c:pt>
              </c:strCache>
            </c:strRef>
          </c:tx>
          <c:marker>
            <c:symbol val="none"/>
          </c:marker>
          <c:cat>
            <c:numRef>
              <c:f>'Licence holders'!$DM$63:$DM$123</c:f>
              <c:numCache>
                <c:formatCode>General</c:formatCode>
                <c:ptCount val="6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</c:numCache>
            </c:numRef>
          </c:cat>
          <c:val>
            <c:numRef>
              <c:f>'Licence holders'!$DN$63:$DN$123</c:f>
              <c:numCache>
                <c:formatCode>0</c:formatCode>
                <c:ptCount val="61"/>
                <c:pt idx="0">
                  <c:v>13509.985762658298</c:v>
                </c:pt>
                <c:pt idx="1">
                  <c:v>13564.724775066075</c:v>
                </c:pt>
                <c:pt idx="2">
                  <c:v>13832.192450455341</c:v>
                </c:pt>
                <c:pt idx="3">
                  <c:v>13840.663349521939</c:v>
                </c:pt>
                <c:pt idx="4">
                  <c:v>13997.551848196777</c:v>
                </c:pt>
                <c:pt idx="5">
                  <c:v>14167.945078343286</c:v>
                </c:pt>
                <c:pt idx="6">
                  <c:v>14191.839607869351</c:v>
                </c:pt>
                <c:pt idx="7">
                  <c:v>14321.24214661845</c:v>
                </c:pt>
                <c:pt idx="8">
                  <c:v>14504.56443141528</c:v>
                </c:pt>
                <c:pt idx="9">
                  <c:v>14654.468677573332</c:v>
                </c:pt>
                <c:pt idx="10">
                  <c:v>14432.056777766909</c:v>
                </c:pt>
                <c:pt idx="11">
                  <c:v>14278.042493812087</c:v>
                </c:pt>
                <c:pt idx="12">
                  <c:v>14485.410491627363</c:v>
                </c:pt>
                <c:pt idx="13">
                  <c:v>14184.477382284582</c:v>
                </c:pt>
                <c:pt idx="14">
                  <c:v>14559.087976338746</c:v>
                </c:pt>
                <c:pt idx="15">
                  <c:v>14696.710523965958</c:v>
                </c:pt>
                <c:pt idx="16">
                  <c:v>14620.459020124312</c:v>
                </c:pt>
                <c:pt idx="17">
                  <c:v>14596.576952342866</c:v>
                </c:pt>
                <c:pt idx="18">
                  <c:v>14859.236675850363</c:v>
                </c:pt>
                <c:pt idx="19">
                  <c:v>15167.407852152914</c:v>
                </c:pt>
                <c:pt idx="20">
                  <c:v>15183.253675951695</c:v>
                </c:pt>
                <c:pt idx="21">
                  <c:v>14811.166437872151</c:v>
                </c:pt>
                <c:pt idx="22">
                  <c:v>14904.26064993774</c:v>
                </c:pt>
                <c:pt idx="23">
                  <c:v>15120.726353963686</c:v>
                </c:pt>
                <c:pt idx="24">
                  <c:v>15299.427560806223</c:v>
                </c:pt>
                <c:pt idx="25">
                  <c:v>15583.626830616902</c:v>
                </c:pt>
                <c:pt idx="26">
                  <c:v>15614.480258255437</c:v>
                </c:pt>
                <c:pt idx="27">
                  <c:v>15469.499275087333</c:v>
                </c:pt>
                <c:pt idx="28">
                  <c:v>15455.771190764699</c:v>
                </c:pt>
                <c:pt idx="29">
                  <c:v>15559.459777278398</c:v>
                </c:pt>
                <c:pt idx="30">
                  <c:v>15629.830961052305</c:v>
                </c:pt>
                <c:pt idx="31">
                  <c:v>15371.666598378639</c:v>
                </c:pt>
                <c:pt idx="32">
                  <c:v>15476.616030188889</c:v>
                </c:pt>
                <c:pt idx="33">
                  <c:v>15621.575989618255</c:v>
                </c:pt>
                <c:pt idx="34">
                  <c:v>16060.091483742759</c:v>
                </c:pt>
                <c:pt idx="35">
                  <c:v>15903.959794903627</c:v>
                </c:pt>
                <c:pt idx="36">
                  <c:v>15502.797520397131</c:v>
                </c:pt>
                <c:pt idx="37">
                  <c:v>15420.092452007742</c:v>
                </c:pt>
                <c:pt idx="38">
                  <c:v>15319.274746803383</c:v>
                </c:pt>
                <c:pt idx="39">
                  <c:v>14934.459881953569</c:v>
                </c:pt>
                <c:pt idx="40">
                  <c:v>14886.55865443704</c:v>
                </c:pt>
                <c:pt idx="41">
                  <c:v>14787.197696852978</c:v>
                </c:pt>
                <c:pt idx="42">
                  <c:v>14738.352063596505</c:v>
                </c:pt>
                <c:pt idx="43">
                  <c:v>14657.462198398602</c:v>
                </c:pt>
                <c:pt idx="44">
                  <c:v>14634.925948487169</c:v>
                </c:pt>
                <c:pt idx="45">
                  <c:v>14629.047935023616</c:v>
                </c:pt>
                <c:pt idx="46">
                  <c:v>14678.557844604291</c:v>
                </c:pt>
                <c:pt idx="47">
                  <c:v>14775.873339199647</c:v>
                </c:pt>
                <c:pt idx="48">
                  <c:v>14854.352068720504</c:v>
                </c:pt>
                <c:pt idx="49">
                  <c:v>14930.235206845147</c:v>
                </c:pt>
                <c:pt idx="50">
                  <c:v>14998.472443272231</c:v>
                </c:pt>
                <c:pt idx="51">
                  <c:v>15066.783314376244</c:v>
                </c:pt>
                <c:pt idx="52">
                  <c:v>15136.063596690581</c:v>
                </c:pt>
                <c:pt idx="53">
                  <c:v>15206.27908028198</c:v>
                </c:pt>
                <c:pt idx="54">
                  <c:v>15276.558339514237</c:v>
                </c:pt>
                <c:pt idx="55">
                  <c:v>15347.807677504967</c:v>
                </c:pt>
                <c:pt idx="56">
                  <c:v>15420.745142369995</c:v>
                </c:pt>
                <c:pt idx="57">
                  <c:v>15495.277876972448</c:v>
                </c:pt>
                <c:pt idx="58">
                  <c:v>15571.681115514695</c:v>
                </c:pt>
                <c:pt idx="59">
                  <c:v>15649.871520429244</c:v>
                </c:pt>
                <c:pt idx="60">
                  <c:v>15690.234100010504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5-481D-8165-409CAFC677F8}"/>
            </c:ext>
          </c:extLst>
        </c:ser>
        <c:ser>
          <c:idx val="1"/>
          <c:order val="1"/>
          <c:tx>
            <c:strRef>
              <c:f>'Licence holders'!$DO$62</c:f>
              <c:strCache>
                <c:ptCount val="1"/>
                <c:pt idx="0">
                  <c:v>pred</c:v>
                </c:pt>
              </c:strCache>
            </c:strRef>
          </c:tx>
          <c:marker>
            <c:symbol val="none"/>
          </c:marker>
          <c:cat>
            <c:numRef>
              <c:f>'Licence holders'!$DM$63:$DM$123</c:f>
              <c:numCache>
                <c:formatCode>General</c:formatCode>
                <c:ptCount val="6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</c:numCache>
            </c:numRef>
          </c:cat>
          <c:val>
            <c:numRef>
              <c:f>'Licence holders'!$DO$63:$DO$123</c:f>
              <c:numCache>
                <c:formatCode>0</c:formatCode>
                <c:ptCount val="61"/>
                <c:pt idx="0">
                  <c:v>13526.961028507252</c:v>
                </c:pt>
                <c:pt idx="1">
                  <c:v>13568.597807506116</c:v>
                </c:pt>
                <c:pt idx="2">
                  <c:v>13695.101742252567</c:v>
                </c:pt>
                <c:pt idx="3">
                  <c:v>13772.973055729266</c:v>
                </c:pt>
                <c:pt idx="4">
                  <c:v>14307.615956738638</c:v>
                </c:pt>
                <c:pt idx="5">
                  <c:v>14222.376083233119</c:v>
                </c:pt>
                <c:pt idx="6">
                  <c:v>14435.306745582171</c:v>
                </c:pt>
                <c:pt idx="7">
                  <c:v>14612.873872897555</c:v>
                </c:pt>
                <c:pt idx="8">
                  <c:v>14682.642558717906</c:v>
                </c:pt>
                <c:pt idx="9">
                  <c:v>14712.226514219541</c:v>
                </c:pt>
                <c:pt idx="10">
                  <c:v>14402.72172637147</c:v>
                </c:pt>
                <c:pt idx="11">
                  <c:v>14298.996659105958</c:v>
                </c:pt>
                <c:pt idx="12">
                  <c:v>14420.396124938201</c:v>
                </c:pt>
                <c:pt idx="13">
                  <c:v>14032.16571232925</c:v>
                </c:pt>
                <c:pt idx="14">
                  <c:v>14423.055893083891</c:v>
                </c:pt>
                <c:pt idx="15">
                  <c:v>14406.919885181245</c:v>
                </c:pt>
                <c:pt idx="16">
                  <c:v>14487.570136519242</c:v>
                </c:pt>
                <c:pt idx="17">
                  <c:v>14674.061817121585</c:v>
                </c:pt>
                <c:pt idx="18">
                  <c:v>14860.344537369992</c:v>
                </c:pt>
                <c:pt idx="19">
                  <c:v>15083.216717012661</c:v>
                </c:pt>
                <c:pt idx="20">
                  <c:v>15129.97714197294</c:v>
                </c:pt>
                <c:pt idx="21">
                  <c:v>14854.25627568536</c:v>
                </c:pt>
                <c:pt idx="22">
                  <c:v>14982.083734733082</c:v>
                </c:pt>
                <c:pt idx="23">
                  <c:v>15184.307370459506</c:v>
                </c:pt>
                <c:pt idx="24">
                  <c:v>15265.740796376549</c:v>
                </c:pt>
                <c:pt idx="25">
                  <c:v>15352.886370018403</c:v>
                </c:pt>
                <c:pt idx="26">
                  <c:v>15406.674856172895</c:v>
                </c:pt>
                <c:pt idx="27">
                  <c:v>15443.496270747215</c:v>
                </c:pt>
                <c:pt idx="28">
                  <c:v>15501.092048820348</c:v>
                </c:pt>
                <c:pt idx="29">
                  <c:v>15604.299379241182</c:v>
                </c:pt>
                <c:pt idx="30">
                  <c:v>15557.800129146535</c:v>
                </c:pt>
                <c:pt idx="31">
                  <c:v>15404.264989534424</c:v>
                </c:pt>
                <c:pt idx="32">
                  <c:v>15505.320558237436</c:v>
                </c:pt>
                <c:pt idx="33">
                  <c:v>15575.306829431966</c:v>
                </c:pt>
                <c:pt idx="34">
                  <c:v>16061.159443383063</c:v>
                </c:pt>
                <c:pt idx="35">
                  <c:v>15948.631586746165</c:v>
                </c:pt>
                <c:pt idx="36">
                  <c:v>15551.083727761736</c:v>
                </c:pt>
                <c:pt idx="37">
                  <c:v>15537.256360639645</c:v>
                </c:pt>
                <c:pt idx="38">
                  <c:v>15511.551241462415</c:v>
                </c:pt>
                <c:pt idx="39">
                  <c:v>15107.993917300573</c:v>
                </c:pt>
                <c:pt idx="40">
                  <c:v>14884.634554692895</c:v>
                </c:pt>
                <c:pt idx="41">
                  <c:v>14835.011185116484</c:v>
                </c:pt>
                <c:pt idx="42">
                  <c:v>14770.683966952301</c:v>
                </c:pt>
                <c:pt idx="43">
                  <c:v>14634.288424258182</c:v>
                </c:pt>
                <c:pt idx="44">
                  <c:v>14480.902108685372</c:v>
                </c:pt>
                <c:pt idx="45">
                  <c:v>14611.272901863766</c:v>
                </c:pt>
                <c:pt idx="46">
                  <c:v>14908.449506243416</c:v>
                </c:pt>
                <c:pt idx="47">
                  <c:v>15054.951506300438</c:v>
                </c:pt>
                <c:pt idx="48">
                  <c:v>14938.816849754636</c:v>
                </c:pt>
                <c:pt idx="49">
                  <c:v>14688.88810577496</c:v>
                </c:pt>
                <c:pt idx="50">
                  <c:v>14730.269724085367</c:v>
                </c:pt>
                <c:pt idx="51">
                  <c:v>14917.806805622984</c:v>
                </c:pt>
                <c:pt idx="52">
                  <c:v>15061.656777468994</c:v>
                </c:pt>
                <c:pt idx="53">
                  <c:v>15196.770040858552</c:v>
                </c:pt>
                <c:pt idx="54">
                  <c:v>15323.513478045248</c:v>
                </c:pt>
                <c:pt idx="55">
                  <c:v>15442.26166437895</c:v>
                </c:pt>
                <c:pt idx="56">
                  <c:v>15553.392776200204</c:v>
                </c:pt>
                <c:pt idx="57">
                  <c:v>15657.285013424689</c:v>
                </c:pt>
                <c:pt idx="58">
                  <c:v>15754.313516648102</c:v>
                </c:pt>
                <c:pt idx="59">
                  <c:v>15844.847751268439</c:v>
                </c:pt>
                <c:pt idx="60">
                  <c:v>15929.249326009036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A5-481D-8165-409CAFC67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779456"/>
        <c:axId val="223797632"/>
      </c:lineChart>
      <c:catAx>
        <c:axId val="2237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797632"/>
        <c:crosses val="autoZero"/>
        <c:auto val="1"/>
        <c:lblAlgn val="ctr"/>
        <c:lblOffset val="100"/>
        <c:noMultiLvlLbl val="0"/>
      </c:catAx>
      <c:valAx>
        <c:axId val="2237976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377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7416338582678"/>
          <c:y val="3.7696057576818841E-2"/>
          <c:w val="0.81708448908375098"/>
          <c:h val="0.86184588254593175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holders'!$F$12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'Licence holders'!$E$13:$E$123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holders'!$F$13:$F$123</c:f>
              <c:numCache>
                <c:formatCode>0.000</c:formatCode>
                <c:ptCount val="111"/>
                <c:pt idx="2">
                  <c:v>3.0522105075794136E-2</c:v>
                </c:pt>
                <c:pt idx="3">
                  <c:v>3.9790020309573043E-2</c:v>
                </c:pt>
                <c:pt idx="4">
                  <c:v>5.4072109304810503E-2</c:v>
                </c:pt>
                <c:pt idx="5">
                  <c:v>6.871965231238629E-2</c:v>
                </c:pt>
                <c:pt idx="6">
                  <c:v>8.3800047097289915E-2</c:v>
                </c:pt>
                <c:pt idx="7">
                  <c:v>9.9233034438973231E-2</c:v>
                </c:pt>
                <c:pt idx="8">
                  <c:v>0.11101057682080159</c:v>
                </c:pt>
                <c:pt idx="9">
                  <c:v>0.12255450217525402</c:v>
                </c:pt>
                <c:pt idx="10">
                  <c:v>0.13001579754555098</c:v>
                </c:pt>
                <c:pt idx="11">
                  <c:v>0.12502792959090972</c:v>
                </c:pt>
                <c:pt idx="12">
                  <c:v>0.12030288473424845</c:v>
                </c:pt>
                <c:pt idx="13">
                  <c:v>0.12361540002337763</c:v>
                </c:pt>
                <c:pt idx="14">
                  <c:v>0.12879189280383527</c:v>
                </c:pt>
                <c:pt idx="15">
                  <c:v>0.1347053339033959</c:v>
                </c:pt>
                <c:pt idx="16">
                  <c:v>0.14375575122260129</c:v>
                </c:pt>
                <c:pt idx="17">
                  <c:v>0.15898683954046056</c:v>
                </c:pt>
                <c:pt idx="18">
                  <c:v>0.16920044195816167</c:v>
                </c:pt>
                <c:pt idx="19">
                  <c:v>0.17664571487545944</c:v>
                </c:pt>
                <c:pt idx="20">
                  <c:v>0.17790338742940051</c:v>
                </c:pt>
                <c:pt idx="21">
                  <c:v>0.17340058147975201</c:v>
                </c:pt>
                <c:pt idx="22">
                  <c:v>0.15879953818903114</c:v>
                </c:pt>
                <c:pt idx="23">
                  <c:v>0.15404933168990551</c:v>
                </c:pt>
                <c:pt idx="24">
                  <c:v>0.15519448734508304</c:v>
                </c:pt>
                <c:pt idx="25">
                  <c:v>0.1609596152981734</c:v>
                </c:pt>
                <c:pt idx="26">
                  <c:v>0.18182640639940736</c:v>
                </c:pt>
                <c:pt idx="27">
                  <c:v>0.19506797614376428</c:v>
                </c:pt>
                <c:pt idx="28">
                  <c:v>0.20471654839056405</c:v>
                </c:pt>
                <c:pt idx="29">
                  <c:v>0.21183828454478046</c:v>
                </c:pt>
                <c:pt idx="30">
                  <c:v>0.22284284639428292</c:v>
                </c:pt>
                <c:pt idx="31">
                  <c:v>0.23294398429513621</c:v>
                </c:pt>
                <c:pt idx="32">
                  <c:v>0.25046034964770408</c:v>
                </c:pt>
                <c:pt idx="33">
                  <c:v>0.25629223196962042</c:v>
                </c:pt>
                <c:pt idx="34">
                  <c:v>0.27158734242734084</c:v>
                </c:pt>
                <c:pt idx="35">
                  <c:v>0.28375375370833034</c:v>
                </c:pt>
                <c:pt idx="36">
                  <c:v>0.29673489802196862</c:v>
                </c:pt>
                <c:pt idx="37">
                  <c:v>0.30259105866275554</c:v>
                </c:pt>
                <c:pt idx="38">
                  <c:v>0.31418629476593363</c:v>
                </c:pt>
                <c:pt idx="39">
                  <c:v>0.320359257005569</c:v>
                </c:pt>
                <c:pt idx="40">
                  <c:v>0.33075399574872216</c:v>
                </c:pt>
                <c:pt idx="41">
                  <c:v>0.34373457057229506</c:v>
                </c:pt>
                <c:pt idx="42">
                  <c:v>0.35193867691243869</c:v>
                </c:pt>
                <c:pt idx="43">
                  <c:v>0.35764221330934121</c:v>
                </c:pt>
                <c:pt idx="44">
                  <c:v>0.3708011226148285</c:v>
                </c:pt>
                <c:pt idx="45">
                  <c:v>0.37980921949555441</c:v>
                </c:pt>
                <c:pt idx="46">
                  <c:v>0.38381955561308984</c:v>
                </c:pt>
                <c:pt idx="47">
                  <c:v>0.39855741481829698</c:v>
                </c:pt>
                <c:pt idx="48">
                  <c:v>0.40500825547294061</c:v>
                </c:pt>
                <c:pt idx="49">
                  <c:v>0.41963302692446131</c:v>
                </c:pt>
                <c:pt idx="50">
                  <c:v>0.43301795061193321</c:v>
                </c:pt>
                <c:pt idx="51">
                  <c:v>0.4434686768278624</c:v>
                </c:pt>
                <c:pt idx="52">
                  <c:v>0.45335978019081097</c:v>
                </c:pt>
                <c:pt idx="53">
                  <c:v>0.46398099954258215</c:v>
                </c:pt>
                <c:pt idx="54">
                  <c:v>0.48294100684098445</c:v>
                </c:pt>
                <c:pt idx="55">
                  <c:v>0.49379927346282498</c:v>
                </c:pt>
                <c:pt idx="56">
                  <c:v>0.50780482386476256</c:v>
                </c:pt>
                <c:pt idx="57">
                  <c:v>0.52473808762191132</c:v>
                </c:pt>
                <c:pt idx="58">
                  <c:v>0.53247752914525448</c:v>
                </c:pt>
                <c:pt idx="59">
                  <c:v>0.53810561856985573</c:v>
                </c:pt>
                <c:pt idx="60">
                  <c:v>0.54679981650381393</c:v>
                </c:pt>
                <c:pt idx="61">
                  <c:v>0.55730599476656595</c:v>
                </c:pt>
                <c:pt idx="62">
                  <c:v>0.56504600960042983</c:v>
                </c:pt>
                <c:pt idx="63">
                  <c:v>0.57222505998285844</c:v>
                </c:pt>
                <c:pt idx="64">
                  <c:v>0.57899627627582706</c:v>
                </c:pt>
                <c:pt idx="65">
                  <c:v>0.5902238871724057</c:v>
                </c:pt>
                <c:pt idx="66">
                  <c:v>0.60170861493399075</c:v>
                </c:pt>
                <c:pt idx="67">
                  <c:v>0.60660969092012096</c:v>
                </c:pt>
                <c:pt idx="68">
                  <c:v>0.61590550721859894</c:v>
                </c:pt>
                <c:pt idx="69">
                  <c:v>0.6206548535700378</c:v>
                </c:pt>
                <c:pt idx="70">
                  <c:v>0.62614609723795223</c:v>
                </c:pt>
                <c:pt idx="71">
                  <c:v>0.62930955094813124</c:v>
                </c:pt>
                <c:pt idx="72">
                  <c:v>0.63130251057921605</c:v>
                </c:pt>
                <c:pt idx="73">
                  <c:v>0.63606706337675956</c:v>
                </c:pt>
                <c:pt idx="74">
                  <c:v>0.64010125842429633</c:v>
                </c:pt>
                <c:pt idx="75">
                  <c:v>0.64500971565540821</c:v>
                </c:pt>
                <c:pt idx="76">
                  <c:v>0.64917502717384834</c:v>
                </c:pt>
                <c:pt idx="77">
                  <c:v>0.6564370730548228</c:v>
                </c:pt>
                <c:pt idx="78">
                  <c:v>0.66157423894701051</c:v>
                </c:pt>
                <c:pt idx="79">
                  <c:v>0.66493996532361865</c:v>
                </c:pt>
                <c:pt idx="80">
                  <c:v>0.66806185327377499</c:v>
                </c:pt>
                <c:pt idx="81">
                  <c:v>0.66671537462900388</c:v>
                </c:pt>
                <c:pt idx="82">
                  <c:v>0.67350728742479704</c:v>
                </c:pt>
                <c:pt idx="83">
                  <c:v>0.67778363654897789</c:v>
                </c:pt>
                <c:pt idx="84">
                  <c:v>0.68104887549210291</c:v>
                </c:pt>
                <c:pt idx="85">
                  <c:v>0.68394797774970206</c:v>
                </c:pt>
                <c:pt idx="86">
                  <c:v>0.68731214224684811</c:v>
                </c:pt>
                <c:pt idx="87">
                  <c:v>0.69129243973699928</c:v>
                </c:pt>
                <c:pt idx="88">
                  <c:v>0.69157238373270391</c:v>
                </c:pt>
                <c:pt idx="89">
                  <c:v>0.69597546066336657</c:v>
                </c:pt>
                <c:pt idx="90">
                  <c:v>0.69762907492462434</c:v>
                </c:pt>
                <c:pt idx="91">
                  <c:v>0.70406430614812254</c:v>
                </c:pt>
                <c:pt idx="92">
                  <c:v>0.70494460671207715</c:v>
                </c:pt>
                <c:pt idx="93">
                  <c:v>0.70709078014797766</c:v>
                </c:pt>
                <c:pt idx="94">
                  <c:v>0.70726117037592451</c:v>
                </c:pt>
                <c:pt idx="95">
                  <c:v>0.70818574815026536</c:v>
                </c:pt>
                <c:pt idx="96">
                  <c:v>0.7084771145106975</c:v>
                </c:pt>
                <c:pt idx="97">
                  <c:v>0.71155294729866514</c:v>
                </c:pt>
                <c:pt idx="98">
                  <c:v>0.71355069504500168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43-4A00-8CFE-A7504B253D32}"/>
            </c:ext>
          </c:extLst>
        </c:ser>
        <c:ser>
          <c:idx val="1"/>
          <c:order val="1"/>
          <c:tx>
            <c:strRef>
              <c:f>'Licence holders'!$G$12</c:f>
              <c:strCache>
                <c:ptCount val="1"/>
                <c:pt idx="0">
                  <c:v> predicted</c:v>
                </c:pt>
              </c:strCache>
            </c:strRef>
          </c:tx>
          <c:marker>
            <c:symbol val="none"/>
          </c:marker>
          <c:cat>
            <c:numRef>
              <c:f>'Licence holders'!$E$13:$E$123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holders'!$G$13:$G$123</c:f>
              <c:numCache>
                <c:formatCode>0.000</c:formatCode>
                <c:ptCount val="111"/>
                <c:pt idx="2">
                  <c:v>5.0607446777647842E-2</c:v>
                </c:pt>
                <c:pt idx="3">
                  <c:v>5.3664525295189072E-2</c:v>
                </c:pt>
                <c:pt idx="4">
                  <c:v>5.6890923844718159E-2</c:v>
                </c:pt>
                <c:pt idx="5">
                  <c:v>6.0294132972792173E-2</c:v>
                </c:pt>
                <c:pt idx="6">
                  <c:v>6.3881743354718926E-2</c:v>
                </c:pt>
                <c:pt idx="7">
                  <c:v>6.7661415758735313E-2</c:v>
                </c:pt>
                <c:pt idx="8">
                  <c:v>7.1640846690709012E-2</c:v>
                </c:pt>
                <c:pt idx="9">
                  <c:v>7.5827729488411572E-2</c:v>
                </c:pt>
                <c:pt idx="10">
                  <c:v>8.0229710667204482E-2</c:v>
                </c:pt>
                <c:pt idx="11">
                  <c:v>8.4854341362008895E-2</c:v>
                </c:pt>
                <c:pt idx="12">
                  <c:v>8.9709023764712612E-2</c:v>
                </c:pt>
                <c:pt idx="13">
                  <c:v>9.4800952522611101E-2</c:v>
                </c:pt>
                <c:pt idx="14">
                  <c:v>0.10013705114278379</c:v>
                </c:pt>
                <c:pt idx="15">
                  <c:v>0.10572390353990685</c:v>
                </c:pt>
                <c:pt idx="16">
                  <c:v>0.11156768097097243</c:v>
                </c:pt>
                <c:pt idx="17">
                  <c:v>0.11767406471935105</c:v>
                </c:pt>
                <c:pt idx="18">
                  <c:v>0.12404816502168298</c:v>
                </c:pt>
                <c:pt idx="19">
                  <c:v>0.13069443687267629</c:v>
                </c:pt>
                <c:pt idx="20">
                  <c:v>0.13761659349277131</c:v>
                </c:pt>
                <c:pt idx="21">
                  <c:v>0.14481751839878759</c:v>
                </c:pt>
                <c:pt idx="22">
                  <c:v>0.15229917717427521</c:v>
                </c:pt>
                <c:pt idx="23">
                  <c:v>0.16006253018971511</c:v>
                </c:pt>
                <c:pt idx="24">
                  <c:v>0.16810744766756675</c:v>
                </c:pt>
                <c:pt idx="25">
                  <c:v>0.17643262861737935</c:v>
                </c:pt>
                <c:pt idx="26">
                  <c:v>0.18503552527519765</c:v>
                </c:pt>
                <c:pt idx="27">
                  <c:v>0.19391227476243153</c:v>
                </c:pt>
                <c:pt idx="28">
                  <c:v>0.20305763972533439</c:v>
                </c:pt>
                <c:pt idx="29">
                  <c:v>0.21246495972067947</c:v>
                </c:pt>
                <c:pt idx="30">
                  <c:v>0.2221261150702647</c:v>
                </c:pt>
                <c:pt idx="31">
                  <c:v>0.23203150481176193</c:v>
                </c:pt>
                <c:pt idx="32">
                  <c:v>0.24217004022292629</c:v>
                </c:pt>
                <c:pt idx="33">
                  <c:v>0.25252915518899832</c:v>
                </c:pt>
                <c:pt idx="34">
                  <c:v>0.26309483442023618</c:v>
                </c:pt>
                <c:pt idx="35">
                  <c:v>0.2738516602113979</c:v>
                </c:pt>
                <c:pt idx="36">
                  <c:v>0.28478287807380959</c:v>
                </c:pt>
                <c:pt idx="37">
                  <c:v>0.29587048117220427</c:v>
                </c:pt>
                <c:pt idx="38">
                  <c:v>0.30709531307406396</c:v>
                </c:pt>
                <c:pt idx="39">
                  <c:v>0.31843718788212738</c:v>
                </c:pt>
                <c:pt idx="40">
                  <c:v>0.32987502638602545</c:v>
                </c:pt>
                <c:pt idx="41">
                  <c:v>0.34138700645256165</c:v>
                </c:pt>
                <c:pt idx="42">
                  <c:v>0.35295072549203471</c:v>
                </c:pt>
                <c:pt idx="43">
                  <c:v>0.36454337250552815</c:v>
                </c:pt>
                <c:pt idx="44">
                  <c:v>0.37614190694906535</c:v>
                </c:pt>
                <c:pt idx="45">
                  <c:v>0.38772324145637632</c:v>
                </c:pt>
                <c:pt idx="46">
                  <c:v>0.39926442535113021</c:v>
                </c:pt>
                <c:pt idx="47">
                  <c:v>0.41074282585671995</c:v>
                </c:pt>
                <c:pt idx="48">
                  <c:v>0.42213630397801538</c:v>
                </c:pt>
                <c:pt idx="49">
                  <c:v>0.43342338218205412</c:v>
                </c:pt>
                <c:pt idx="50">
                  <c:v>0.44458340123674067</c:v>
                </c:pt>
                <c:pt idx="51">
                  <c:v>0.45559666386835185</c:v>
                </c:pt>
                <c:pt idx="52">
                  <c:v>0.46644456325729577</c:v>
                </c:pt>
                <c:pt idx="53">
                  <c:v>0.47710969479249665</c:v>
                </c:pt>
                <c:pt idx="54">
                  <c:v>0.48757594993219328</c:v>
                </c:pt>
                <c:pt idx="55">
                  <c:v>0.49782859145674158</c:v>
                </c:pt>
                <c:pt idx="56">
                  <c:v>0.50785430983168889</c:v>
                </c:pt>
                <c:pt idx="57">
                  <c:v>0.51764126081263995</c:v>
                </c:pt>
                <c:pt idx="58">
                  <c:v>0.52717908480487874</c:v>
                </c:pt>
                <c:pt idx="59">
                  <c:v>0.5364589088302516</c:v>
                </c:pt>
                <c:pt idx="60">
                  <c:v>0.54547333224392658</c:v>
                </c:pt>
                <c:pt idx="61">
                  <c:v>0.55421639757951446</c:v>
                </c:pt>
                <c:pt idx="62">
                  <c:v>0.562683548080395</c:v>
                </c:pt>
                <c:pt idx="63">
                  <c:v>0.57087157359815455</c:v>
                </c:pt>
                <c:pt idx="64">
                  <c:v>0.57877854660808004</c:v>
                </c:pt>
                <c:pt idx="65">
                  <c:v>0.58640375011069579</c:v>
                </c:pt>
                <c:pt idx="66">
                  <c:v>0.59374759916274789</c:v>
                </c:pt>
                <c:pt idx="67">
                  <c:v>0.60081155771706696</c:v>
                </c:pt>
                <c:pt idx="68">
                  <c:v>0.6075980523551765</c:v>
                </c:pt>
                <c:pt idx="69">
                  <c:v>0.61411038437625898</c:v>
                </c:pt>
                <c:pt idx="70">
                  <c:v>0.62035264156790171</c:v>
                </c:pt>
                <c:pt idx="71">
                  <c:v>0.62632961083427618</c:v>
                </c:pt>
                <c:pt idx="72">
                  <c:v>0.63204669270178737</c:v>
                </c:pt>
                <c:pt idx="73">
                  <c:v>0.63750981856581179</c:v>
                </c:pt>
                <c:pt idx="74">
                  <c:v>0.64272537138914099</c:v>
                </c:pt>
                <c:pt idx="75">
                  <c:v>0.64770011041659969</c:v>
                </c:pt>
                <c:pt idx="76">
                  <c:v>0.6524411003336551</c:v>
                </c:pt>
                <c:pt idx="77">
                  <c:v>0.65695564517154881</c:v>
                </c:pt>
                <c:pt idx="78">
                  <c:v>0.66125122714881401</c:v>
                </c:pt>
                <c:pt idx="79">
                  <c:v>0.66533545053960996</c:v>
                </c:pt>
                <c:pt idx="80">
                  <c:v>0.66921599057325265</c:v>
                </c:pt>
                <c:pt idx="81">
                  <c:v>0.67290054729639903</c:v>
                </c:pt>
                <c:pt idx="82">
                  <c:v>0.67639680426895876</c:v>
                </c:pt>
                <c:pt idx="83">
                  <c:v>0.67971239191616528</c:v>
                </c:pt>
                <c:pt idx="84">
                  <c:v>0.68285485532136003</c:v>
                </c:pt>
                <c:pt idx="85">
                  <c:v>0.6858316262158648</c:v>
                </c:pt>
                <c:pt idx="86">
                  <c:v>0.68864999890273026</c:v>
                </c:pt>
                <c:pt idx="87">
                  <c:v>0.69131710983902595</c:v>
                </c:pt>
                <c:pt idx="88">
                  <c:v>0.69383992059561739</c:v>
                </c:pt>
                <c:pt idx="89">
                  <c:v>0.69622520391300868</c:v>
                </c:pt>
                <c:pt idx="90">
                  <c:v>0.6984795325758747</c:v>
                </c:pt>
                <c:pt idx="91">
                  <c:v>0.70060927083650226</c:v>
                </c:pt>
                <c:pt idx="92">
                  <c:v>0.70262056812770024</c:v>
                </c:pt>
                <c:pt idx="93">
                  <c:v>0.70451935481816819</c:v>
                </c:pt>
                <c:pt idx="94">
                  <c:v>0.70631133977721228</c:v>
                </c:pt>
                <c:pt idx="95">
                  <c:v>0.70800200953056602</c:v>
                </c:pt>
                <c:pt idx="96">
                  <c:v>0.70959662880447494</c:v>
                </c:pt>
                <c:pt idx="97">
                  <c:v>0.71110024227079094</c:v>
                </c:pt>
                <c:pt idx="98">
                  <c:v>0.71251767732129812</c:v>
                </c:pt>
                <c:pt idx="99">
                  <c:v>0.71385354771462795</c:v>
                </c:pt>
                <c:pt idx="100">
                  <c:v>0.71511225795374389</c:v>
                </c:pt>
                <c:pt idx="101">
                  <c:v>0.71629800826594758</c:v>
                </c:pt>
                <c:pt idx="102">
                  <c:v>0.717414800070587</c:v>
                </c:pt>
                <c:pt idx="103">
                  <c:v>0.71846644183207131</c:v>
                </c:pt>
                <c:pt idx="104">
                  <c:v>0.71945655520737484</c:v>
                </c:pt>
                <c:pt idx="105">
                  <c:v>0.72038858140794282</c:v>
                </c:pt>
                <c:pt idx="106">
                  <c:v>0.72126578770577887</c:v>
                </c:pt>
                <c:pt idx="107">
                  <c:v>0.72209127402253848</c:v>
                </c:pt>
                <c:pt idx="108">
                  <c:v>0.72286797954867865</c:v>
                </c:pt>
                <c:pt idx="109">
                  <c:v>0.7235986893471732</c:v>
                </c:pt>
                <c:pt idx="110">
                  <c:v>0.7242860409030345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3-4A00-8CFE-A7504B25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88640"/>
        <c:axId val="210690432"/>
      </c:lineChart>
      <c:catAx>
        <c:axId val="21068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069043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0690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licences per person</a:t>
                </a:r>
              </a:p>
            </c:rich>
          </c:tx>
          <c:layout>
            <c:manualLayout>
              <c:xMode val="edge"/>
              <c:yMode val="edge"/>
              <c:x val="2.145456782390838E-2"/>
              <c:y val="0.40192657591529868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21068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383399639677652"/>
          <c:y val="4.4465670385874685E-2"/>
          <c:w val="0.19413425480088367"/>
          <c:h val="0.205843121032133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721951707934"/>
          <c:y val="5.2637049763862458E-2"/>
          <c:w val="0.80632991129353504"/>
          <c:h val="0.8324650023025586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holders'!$B$12</c:f>
              <c:strCache>
                <c:ptCount val="1"/>
                <c:pt idx="0">
                  <c:v> licences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'Licence holders'!$A$38:$A$123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holders'!$B$38:$B$123</c:f>
              <c:numCache>
                <c:formatCode>0</c:formatCode>
                <c:ptCount val="86"/>
                <c:pt idx="0">
                  <c:v>1206.8212699961646</c:v>
                </c:pt>
                <c:pt idx="1">
                  <c:v>1377.3130000000001</c:v>
                </c:pt>
                <c:pt idx="2">
                  <c:v>1500.655</c:v>
                </c:pt>
                <c:pt idx="3">
                  <c:v>1602.2049999999999</c:v>
                </c:pt>
                <c:pt idx="4">
                  <c:v>1701.0609999999999</c:v>
                </c:pt>
                <c:pt idx="5">
                  <c:v>1850.9780000000001</c:v>
                </c:pt>
                <c:pt idx="6">
                  <c:v>1992.8710000000001</c:v>
                </c:pt>
                <c:pt idx="7">
                  <c:v>2198.0430000000001</c:v>
                </c:pt>
                <c:pt idx="8">
                  <c:v>2296.7420000000006</c:v>
                </c:pt>
                <c:pt idx="9">
                  <c:v>2485.6845573607097</c:v>
                </c:pt>
                <c:pt idx="10">
                  <c:v>2659.7715108726566</c:v>
                </c:pt>
                <c:pt idx="11">
                  <c:v>2850.9276790981539</c:v>
                </c:pt>
                <c:pt idx="12">
                  <c:v>2974.7653666475048</c:v>
                </c:pt>
                <c:pt idx="13">
                  <c:v>3155.1758882431054</c:v>
                </c:pt>
                <c:pt idx="14">
                  <c:v>3288.8738264292601</c:v>
                </c:pt>
                <c:pt idx="15">
                  <c:v>3471.2440585968798</c:v>
                </c:pt>
                <c:pt idx="16">
                  <c:v>3687.0192292947695</c:v>
                </c:pt>
                <c:pt idx="17">
                  <c:v>3846.6026914650956</c:v>
                </c:pt>
                <c:pt idx="18">
                  <c:v>3986.8906288087578</c:v>
                </c:pt>
                <c:pt idx="19">
                  <c:v>4217.6461309908063</c:v>
                </c:pt>
                <c:pt idx="20">
                  <c:v>4408.1839440666499</c:v>
                </c:pt>
                <c:pt idx="21">
                  <c:v>4540.4516758235122</c:v>
                </c:pt>
                <c:pt idx="22">
                  <c:v>4799.1673739909675</c:v>
                </c:pt>
                <c:pt idx="23">
                  <c:v>4966.8807072554946</c:v>
                </c:pt>
                <c:pt idx="24">
                  <c:v>5258.6119737846493</c:v>
                </c:pt>
                <c:pt idx="25">
                  <c:v>5547.1595686140963</c:v>
                </c:pt>
                <c:pt idx="26">
                  <c:v>5795.0362472903062</c:v>
                </c:pt>
                <c:pt idx="27">
                  <c:v>6031.4645136750341</c:v>
                </c:pt>
                <c:pt idx="28">
                  <c:v>6265.9715305846621</c:v>
                </c:pt>
                <c:pt idx="29">
                  <c:v>6627.3216833767292</c:v>
                </c:pt>
                <c:pt idx="30">
                  <c:v>6860.4841630264946</c:v>
                </c:pt>
                <c:pt idx="31">
                  <c:v>7126.2053640066842</c:v>
                </c:pt>
                <c:pt idx="32">
                  <c:v>7447.3500312167653</c:v>
                </c:pt>
                <c:pt idx="33">
                  <c:v>7646.1286515197435</c:v>
                </c:pt>
                <c:pt idx="34">
                  <c:v>7811.1476164274482</c:v>
                </c:pt>
                <c:pt idx="35">
                  <c:v>8035.5748958055583</c:v>
                </c:pt>
                <c:pt idx="36">
                  <c:v>8316.5619975605478</c:v>
                </c:pt>
                <c:pt idx="37">
                  <c:v>8579.5478607550431</c:v>
                </c:pt>
                <c:pt idx="38">
                  <c:v>8808.2889595691377</c:v>
                </c:pt>
                <c:pt idx="39">
                  <c:v>9020.1777771346242</c:v>
                </c:pt>
                <c:pt idx="40">
                  <c:v>9318.415775901387</c:v>
                </c:pt>
                <c:pt idx="41">
                  <c:v>9638.1655854695891</c:v>
                </c:pt>
                <c:pt idx="42">
                  <c:v>9865.6039875956776</c:v>
                </c:pt>
                <c:pt idx="43">
                  <c:v>10182.021736992374</c:v>
                </c:pt>
                <c:pt idx="44">
                  <c:v>10435.712430846488</c:v>
                </c:pt>
                <c:pt idx="45">
                  <c:v>10685.019099088177</c:v>
                </c:pt>
                <c:pt idx="46">
                  <c:v>10876.757209910951</c:v>
                </c:pt>
                <c:pt idx="47">
                  <c:v>11034.104140194368</c:v>
                </c:pt>
                <c:pt idx="48">
                  <c:v>11216.730353721037</c:v>
                </c:pt>
                <c:pt idx="49">
                  <c:v>11395.758549398221</c:v>
                </c:pt>
                <c:pt idx="50">
                  <c:v>11611.662274201648</c:v>
                </c:pt>
                <c:pt idx="51">
                  <c:v>11829.280328662408</c:v>
                </c:pt>
                <c:pt idx="52">
                  <c:v>12091.916828007334</c:v>
                </c:pt>
                <c:pt idx="53">
                  <c:v>12308.710445269095</c:v>
                </c:pt>
                <c:pt idx="54">
                  <c:v>12507.481516279309</c:v>
                </c:pt>
                <c:pt idx="55">
                  <c:v>12710.908914096879</c:v>
                </c:pt>
                <c:pt idx="56">
                  <c:v>12849.259389945359</c:v>
                </c:pt>
                <c:pt idx="57">
                  <c:v>13128.798785083303</c:v>
                </c:pt>
                <c:pt idx="58">
                  <c:v>13365.05963887289</c:v>
                </c:pt>
                <c:pt idx="59">
                  <c:v>13573.844841364753</c:v>
                </c:pt>
                <c:pt idx="60">
                  <c:v>13798.565641550998</c:v>
                </c:pt>
                <c:pt idx="61">
                  <c:v>14054.827439377957</c:v>
                </c:pt>
                <c:pt idx="62">
                  <c:v>14396.4954953092</c:v>
                </c:pt>
                <c:pt idx="63">
                  <c:v>14693.759597917013</c:v>
                </c:pt>
                <c:pt idx="64">
                  <c:v>15094.884402818456</c:v>
                </c:pt>
                <c:pt idx="65">
                  <c:v>15367.833000000001</c:v>
                </c:pt>
                <c:pt idx="66">
                  <c:v>15726.614</c:v>
                </c:pt>
                <c:pt idx="67">
                  <c:v>16023.589000000002</c:v>
                </c:pt>
                <c:pt idx="68">
                  <c:v>16351.545</c:v>
                </c:pt>
                <c:pt idx="69">
                  <c:v>16601.400000000001</c:v>
                </c:pt>
                <c:pt idx="70">
                  <c:v>16879.600999999999</c:v>
                </c:pt>
                <c:pt idx="71">
                  <c:v>17186.2378438005</c:v>
                </c:pt>
                <c:pt idx="72">
                  <c:v>17502.138999999999</c:v>
                </c:pt>
                <c:pt idx="73">
                  <c:v>17822.213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8-45A9-BC6F-DF8ED8E05665}"/>
            </c:ext>
          </c:extLst>
        </c:ser>
        <c:ser>
          <c:idx val="1"/>
          <c:order val="1"/>
          <c:tx>
            <c:strRef>
              <c:f>'Licence holders'!$C$12</c:f>
              <c:strCache>
                <c:ptCount val="1"/>
                <c:pt idx="0">
                  <c:v> predicted</c:v>
                </c:pt>
              </c:strCache>
            </c:strRef>
          </c:tx>
          <c:marker>
            <c:symbol val="none"/>
          </c:marker>
          <c:cat>
            <c:numRef>
              <c:f>'Licence holders'!$A$38:$A$123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holders'!$C$38:$C$123</c:f>
              <c:numCache>
                <c:formatCode>0</c:formatCode>
                <c:ptCount val="86"/>
                <c:pt idx="0">
                  <c:v>1322.8327400158969</c:v>
                </c:pt>
                <c:pt idx="1">
                  <c:v>1401.6216866957172</c:v>
                </c:pt>
                <c:pt idx="2">
                  <c:v>1491.7642066945641</c:v>
                </c:pt>
                <c:pt idx="3">
                  <c:v>1589.2216247972124</c:v>
                </c:pt>
                <c:pt idx="4">
                  <c:v>1706.0932004055155</c:v>
                </c:pt>
                <c:pt idx="5">
                  <c:v>1845.024683866525</c:v>
                </c:pt>
                <c:pt idx="6">
                  <c:v>1985.0646000793754</c:v>
                </c:pt>
                <c:pt idx="7">
                  <c:v>2125.2871461309205</c:v>
                </c:pt>
                <c:pt idx="8">
                  <c:v>2263.0194933720823</c:v>
                </c:pt>
                <c:pt idx="9">
                  <c:v>2407.9574592645608</c:v>
                </c:pt>
                <c:pt idx="10">
                  <c:v>2566.9540385504738</c:v>
                </c:pt>
                <c:pt idx="11">
                  <c:v>2736.0967484645175</c:v>
                </c:pt>
                <c:pt idx="12">
                  <c:v>2908.6955321616006</c:v>
                </c:pt>
                <c:pt idx="13">
                  <c:v>3083.9656068562981</c:v>
                </c:pt>
                <c:pt idx="14">
                  <c:v>3269.1414706616697</c:v>
                </c:pt>
                <c:pt idx="15">
                  <c:v>3462.0193259642688</c:v>
                </c:pt>
                <c:pt idx="16">
                  <c:v>3661.8384217983089</c:v>
                </c:pt>
                <c:pt idx="17">
                  <c:v>3857.6641321237935</c:v>
                </c:pt>
                <c:pt idx="18">
                  <c:v>4063.8227299514069</c:v>
                </c:pt>
                <c:pt idx="19">
                  <c:v>4278.3944324654731</c:v>
                </c:pt>
                <c:pt idx="20">
                  <c:v>4500.0365446618134</c:v>
                </c:pt>
                <c:pt idx="21">
                  <c:v>4723.159106071419</c:v>
                </c:pt>
                <c:pt idx="22">
                  <c:v>4945.8961134899673</c:v>
                </c:pt>
                <c:pt idx="23">
                  <c:v>5176.9331506889002</c:v>
                </c:pt>
                <c:pt idx="24">
                  <c:v>5431.4251763388311</c:v>
                </c:pt>
                <c:pt idx="25">
                  <c:v>5695.3183227906175</c:v>
                </c:pt>
                <c:pt idx="26">
                  <c:v>5953.5189726296303</c:v>
                </c:pt>
                <c:pt idx="27">
                  <c:v>6205.5434862328184</c:v>
                </c:pt>
                <c:pt idx="28">
                  <c:v>6443.2719604530985</c:v>
                </c:pt>
                <c:pt idx="29">
                  <c:v>6690.9262611915501</c:v>
                </c:pt>
                <c:pt idx="30">
                  <c:v>6916.4645456852468</c:v>
                </c:pt>
                <c:pt idx="31">
                  <c:v>7126.8998181480802</c:v>
                </c:pt>
                <c:pt idx="32">
                  <c:v>7346.6282528547399</c:v>
                </c:pt>
                <c:pt idx="33">
                  <c:v>7570.0454651654545</c:v>
                </c:pt>
                <c:pt idx="34">
                  <c:v>7787.2439580868386</c:v>
                </c:pt>
                <c:pt idx="35">
                  <c:v>8016.081356677134</c:v>
                </c:pt>
                <c:pt idx="36">
                  <c:v>8270.4565782847967</c:v>
                </c:pt>
                <c:pt idx="37">
                  <c:v>8543.6767080772934</c:v>
                </c:pt>
                <c:pt idx="38">
                  <c:v>8787.454675975072</c:v>
                </c:pt>
                <c:pt idx="39">
                  <c:v>9016.7857686003608</c:v>
                </c:pt>
                <c:pt idx="40">
                  <c:v>9258.1037041001582</c:v>
                </c:pt>
                <c:pt idx="41">
                  <c:v>9510.6460746509001</c:v>
                </c:pt>
                <c:pt idx="42">
                  <c:v>9771.3059786702106</c:v>
                </c:pt>
                <c:pt idx="43">
                  <c:v>10044.684621140887</c:v>
                </c:pt>
                <c:pt idx="44">
                  <c:v>10325.673496765869</c:v>
                </c:pt>
                <c:pt idx="45">
                  <c:v>10586.15529596415</c:v>
                </c:pt>
                <c:pt idx="46">
                  <c:v>10825.253009681282</c:v>
                </c:pt>
                <c:pt idx="47">
                  <c:v>11047.111189750038</c:v>
                </c:pt>
                <c:pt idx="48">
                  <c:v>11242.172633087177</c:v>
                </c:pt>
                <c:pt idx="49">
                  <c:v>11442.475779461674</c:v>
                </c:pt>
                <c:pt idx="50">
                  <c:v>11660.095583953413</c:v>
                </c:pt>
                <c:pt idx="51">
                  <c:v>11888.794779101871</c:v>
                </c:pt>
                <c:pt idx="52">
                  <c:v>12101.469199684932</c:v>
                </c:pt>
                <c:pt idx="53">
                  <c:v>12302.700751329479</c:v>
                </c:pt>
                <c:pt idx="54">
                  <c:v>12514.920569858479</c:v>
                </c:pt>
                <c:pt idx="55">
                  <c:v>12732.868159361569</c:v>
                </c:pt>
                <c:pt idx="56">
                  <c:v>12968.463012659451</c:v>
                </c:pt>
                <c:pt idx="57">
                  <c:v>13185.12465703958</c:v>
                </c:pt>
                <c:pt idx="58">
                  <c:v>13403.092322344723</c:v>
                </c:pt>
                <c:pt idx="59">
                  <c:v>13609.839453309833</c:v>
                </c:pt>
                <c:pt idx="60">
                  <c:v>13836.568015783421</c:v>
                </c:pt>
                <c:pt idx="61">
                  <c:v>14082.185234011962</c:v>
                </c:pt>
                <c:pt idx="62">
                  <c:v>14397.009261976214</c:v>
                </c:pt>
                <c:pt idx="63">
                  <c:v>14741.937695144134</c:v>
                </c:pt>
                <c:pt idx="64">
                  <c:v>15100.301038456928</c:v>
                </c:pt>
                <c:pt idx="65">
                  <c:v>15386.567441593335</c:v>
                </c:pt>
                <c:pt idx="66">
                  <c:v>15649.439221747869</c:v>
                </c:pt>
                <c:pt idx="67">
                  <c:v>15970.762949922273</c:v>
                </c:pt>
                <c:pt idx="68">
                  <c:v>16292.080532105623</c:v>
                </c:pt>
                <c:pt idx="69">
                  <c:v>16579.10481632255</c:v>
                </c:pt>
                <c:pt idx="70">
                  <c:v>16875.221591635858</c:v>
                </c:pt>
                <c:pt idx="71">
                  <c:v>17213.395021538952</c:v>
                </c:pt>
                <c:pt idx="72">
                  <c:v>17491.003769158873</c:v>
                </c:pt>
                <c:pt idx="73">
                  <c:v>17796.411522918599</c:v>
                </c:pt>
                <c:pt idx="74">
                  <c:v>18108.180174167424</c:v>
                </c:pt>
                <c:pt idx="75">
                  <c:v>18431.297996994937</c:v>
                </c:pt>
                <c:pt idx="76">
                  <c:v>18753.530717295504</c:v>
                </c:pt>
                <c:pt idx="77">
                  <c:v>19074.895600105276</c:v>
                </c:pt>
                <c:pt idx="78">
                  <c:v>19395.411218924139</c:v>
                </c:pt>
                <c:pt idx="79">
                  <c:v>19715.097231325261</c:v>
                </c:pt>
                <c:pt idx="80">
                  <c:v>20033.974175546449</c:v>
                </c:pt>
                <c:pt idx="81">
                  <c:v>20352.063286693006</c:v>
                </c:pt>
                <c:pt idx="82">
                  <c:v>20669.38633121199</c:v>
                </c:pt>
                <c:pt idx="83">
                  <c:v>20985.965458337203</c:v>
                </c:pt>
                <c:pt idx="84">
                  <c:v>21301.823067251433</c:v>
                </c:pt>
                <c:pt idx="85">
                  <c:v>21671.426367031298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8-45A9-BC6F-DF8ED8E05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030080"/>
        <c:axId val="220031616"/>
      </c:lineChart>
      <c:catAx>
        <c:axId val="22003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00316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0031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licences (000)</a:t>
                </a:r>
              </a:p>
            </c:rich>
          </c:tx>
          <c:layout>
            <c:manualLayout>
              <c:xMode val="edge"/>
              <c:yMode val="edge"/>
              <c:x val="1.537323600418428E-2"/>
              <c:y val="0.34009595584814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200300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718172541664648"/>
          <c:y val="0.10953348731445314"/>
          <c:w val="0.14064544218540234"/>
          <c:h val="0.205174075815022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945756780402449E-2"/>
          <c:y val="9.4361673891887113E-2"/>
          <c:w val="0.89423403324584427"/>
          <c:h val="0.76583149016485297"/>
        </c:manualLayout>
      </c:layout>
      <c:lineChart>
        <c:grouping val="standard"/>
        <c:varyColors val="0"/>
        <c:ser>
          <c:idx val="0"/>
          <c:order val="0"/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holders'!$FF$38:$FF$123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holders'!$FK$38:$FK$123</c:f>
              <c:numCache>
                <c:formatCode>General</c:formatCode>
                <c:ptCount val="86"/>
                <c:pt idx="0">
                  <c:v>-1.3549261070991465</c:v>
                </c:pt>
                <c:pt idx="1">
                  <c:v>-1.1723170915716095</c:v>
                </c:pt>
                <c:pt idx="2">
                  <c:v>-1.067977327221195</c:v>
                </c:pt>
                <c:pt idx="3">
                  <c:v>-1.0139499011643338</c:v>
                </c:pt>
                <c:pt idx="4">
                  <c:v>-0.96200641902022543</c:v>
                </c:pt>
                <c:pt idx="5">
                  <c:v>-0.92442702479766503</c:v>
                </c:pt>
                <c:pt idx="6">
                  <c:v>-0.8190995514455115</c:v>
                </c:pt>
                <c:pt idx="7">
                  <c:v>-0.6997273474688116</c:v>
                </c:pt>
                <c:pt idx="8">
                  <c:v>-0.64454447037321116</c:v>
                </c:pt>
                <c:pt idx="9">
                  <c:v>-0.59046012627304201</c:v>
                </c:pt>
                <c:pt idx="10">
                  <c:v>-0.48047907922634114</c:v>
                </c:pt>
                <c:pt idx="11">
                  <c:v>-0.43259679027210612</c:v>
                </c:pt>
                <c:pt idx="12">
                  <c:v>-0.40033192318734939</c:v>
                </c:pt>
                <c:pt idx="13">
                  <c:v>-0.34498230040939837</c:v>
                </c:pt>
                <c:pt idx="14">
                  <c:v>-0.26370008111708865</c:v>
                </c:pt>
                <c:pt idx="15">
                  <c:v>-0.23119977361757371</c:v>
                </c:pt>
                <c:pt idx="16">
                  <c:v>-0.14802738786764841</c:v>
                </c:pt>
                <c:pt idx="17">
                  <c:v>-9.9354116738458315E-2</c:v>
                </c:pt>
                <c:pt idx="18">
                  <c:v>-8.9174003789640036E-2</c:v>
                </c:pt>
                <c:pt idx="19">
                  <c:v>-1.8899893291280716E-2</c:v>
                </c:pt>
                <c:pt idx="20">
                  <c:v>5.1493228975966379E-2</c:v>
                </c:pt>
                <c:pt idx="21">
                  <c:v>3.7210556759659667E-2</c:v>
                </c:pt>
                <c:pt idx="22">
                  <c:v>0.1306714864555876</c:v>
                </c:pt>
                <c:pt idx="23">
                  <c:v>0.16915794589913902</c:v>
                </c:pt>
                <c:pt idx="24">
                  <c:v>0.27568519366358329</c:v>
                </c:pt>
                <c:pt idx="25">
                  <c:v>0.38467265409389262</c:v>
                </c:pt>
                <c:pt idx="26">
                  <c:v>0.45300870643162439</c:v>
                </c:pt>
                <c:pt idx="27">
                  <c:v>0.50652558901506872</c:v>
                </c:pt>
                <c:pt idx="28">
                  <c:v>0.53500795457378481</c:v>
                </c:pt>
                <c:pt idx="29">
                  <c:v>0.6310869678154597</c:v>
                </c:pt>
                <c:pt idx="30">
                  <c:v>0.73007348172823971</c:v>
                </c:pt>
                <c:pt idx="31">
                  <c:v>0.81804001292384643</c:v>
                </c:pt>
                <c:pt idx="32">
                  <c:v>0.90911419001316618</c:v>
                </c:pt>
                <c:pt idx="33">
                  <c:v>1.0163528932734118</c:v>
                </c:pt>
                <c:pt idx="34">
                  <c:v>1.0021922808983885</c:v>
                </c:pt>
                <c:pt idx="35">
                  <c:v>1.0578867765271325</c:v>
                </c:pt>
                <c:pt idx="36">
                  <c:v>1.1273090234579064</c:v>
                </c:pt>
                <c:pt idx="37">
                  <c:v>1.197103635552488</c:v>
                </c:pt>
                <c:pt idx="38">
                  <c:v>1.2351108394982342</c:v>
                </c:pt>
                <c:pt idx="39">
                  <c:v>1.2530899813040788</c:v>
                </c:pt>
                <c:pt idx="40">
                  <c:v>1.3265394927513361</c:v>
                </c:pt>
                <c:pt idx="41">
                  <c:v>1.4032619907040182</c:v>
                </c:pt>
                <c:pt idx="42">
                  <c:v>1.4837236931586337</c:v>
                </c:pt>
                <c:pt idx="43">
                  <c:v>1.5684863658166217</c:v>
                </c:pt>
                <c:pt idx="44">
                  <c:v>1.6099800105245483</c:v>
                </c:pt>
                <c:pt idx="45">
                  <c:v>1.6001333545886938</c:v>
                </c:pt>
                <c:pt idx="46">
                  <c:v>1.5518119928854672</c:v>
                </c:pt>
                <c:pt idx="47">
                  <c:v>1.4930210661016499</c:v>
                </c:pt>
                <c:pt idx="48">
                  <c:v>1.525514952551031</c:v>
                </c:pt>
                <c:pt idx="49">
                  <c:v>1.5769652093870212</c:v>
                </c:pt>
                <c:pt idx="50">
                  <c:v>1.6162482719507023</c:v>
                </c:pt>
                <c:pt idx="51">
                  <c:v>1.655608046301138</c:v>
                </c:pt>
                <c:pt idx="52">
                  <c:v>1.7395053357922192</c:v>
                </c:pt>
                <c:pt idx="53">
                  <c:v>1.8082400159244572</c:v>
                </c:pt>
                <c:pt idx="54">
                  <c:v>1.830539115528361</c:v>
                </c:pt>
                <c:pt idx="55">
                  <c:v>1.8585537738712163</c:v>
                </c:pt>
                <c:pt idx="56">
                  <c:v>1.6808892081458242</c:v>
                </c:pt>
                <c:pt idx="57">
                  <c:v>1.8247019129278255</c:v>
                </c:pt>
                <c:pt idx="58">
                  <c:v>1.9548581026547376</c:v>
                </c:pt>
                <c:pt idx="59">
                  <c:v>2.0392202382501297</c:v>
                </c:pt>
                <c:pt idx="60">
                  <c:v>2.1294447456936432</c:v>
                </c:pt>
                <c:pt idx="61">
                  <c:v>2.2281808648229915</c:v>
                </c:pt>
                <c:pt idx="62">
                  <c:v>2.3266234468283851</c:v>
                </c:pt>
                <c:pt idx="63">
                  <c:v>2.3085608235722046</c:v>
                </c:pt>
                <c:pt idx="64">
                  <c:v>2.3209691665159409</c:v>
                </c:pt>
                <c:pt idx="65">
                  <c:v>2.3443043490868645</c:v>
                </c:pt>
                <c:pt idx="66">
                  <c:v>2.4748978254113991</c:v>
                </c:pt>
                <c:pt idx="67">
                  <c:v>2.5645464274388563</c:v>
                </c:pt>
                <c:pt idx="68">
                  <c:v>2.5860058862011832</c:v>
                </c:pt>
                <c:pt idx="69">
                  <c:v>2.6149461657971642</c:v>
                </c:pt>
                <c:pt idx="70">
                  <c:v>2.7011115565136286</c:v>
                </c:pt>
                <c:pt idx="71">
                  <c:v>2.7369345008723576</c:v>
                </c:pt>
                <c:pt idx="72">
                  <c:v>2.7631809577990727</c:v>
                </c:pt>
                <c:pt idx="73">
                  <c:v>2.801217425804059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E-423B-A856-506F06030E7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holders'!$FF$38:$FF$123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holders'!$FL$38:$FL$123</c:f>
              <c:numCache>
                <c:formatCode>General</c:formatCode>
                <c:ptCount val="86"/>
                <c:pt idx="0">
                  <c:v>-1.2054531351057125</c:v>
                </c:pt>
                <c:pt idx="1">
                  <c:v>-1.1413271944172749</c:v>
                </c:pt>
                <c:pt idx="2">
                  <c:v>-1.0772012537288373</c:v>
                </c:pt>
                <c:pt idx="3">
                  <c:v>-1.0130753130403998</c:v>
                </c:pt>
                <c:pt idx="4">
                  <c:v>-0.94894937235196219</c:v>
                </c:pt>
                <c:pt idx="5">
                  <c:v>-0.88482343166352473</c:v>
                </c:pt>
                <c:pt idx="6">
                  <c:v>-0.82069749097508715</c:v>
                </c:pt>
                <c:pt idx="7">
                  <c:v>-0.75657155028664957</c:v>
                </c:pt>
                <c:pt idx="8">
                  <c:v>-0.692445609598212</c:v>
                </c:pt>
                <c:pt idx="9">
                  <c:v>-0.62831966890977442</c:v>
                </c:pt>
                <c:pt idx="10">
                  <c:v>-0.56419372822133684</c:v>
                </c:pt>
                <c:pt idx="11">
                  <c:v>-0.50006778753289938</c:v>
                </c:pt>
                <c:pt idx="12">
                  <c:v>-0.4359418468444618</c:v>
                </c:pt>
                <c:pt idx="13">
                  <c:v>-0.37181590615602422</c:v>
                </c:pt>
                <c:pt idx="14">
                  <c:v>-0.30768996546758665</c:v>
                </c:pt>
                <c:pt idx="15">
                  <c:v>-0.24356402477914907</c:v>
                </c:pt>
                <c:pt idx="16">
                  <c:v>-0.17943808409071149</c:v>
                </c:pt>
                <c:pt idx="17">
                  <c:v>-0.11531214340227391</c:v>
                </c:pt>
                <c:pt idx="18">
                  <c:v>-5.1186202713836337E-2</c:v>
                </c:pt>
                <c:pt idx="19">
                  <c:v>1.293973797460124E-2</c:v>
                </c:pt>
                <c:pt idx="20">
                  <c:v>7.7065678663038817E-2</c:v>
                </c:pt>
                <c:pt idx="21">
                  <c:v>0.14119161935147639</c:v>
                </c:pt>
                <c:pt idx="22">
                  <c:v>0.20531756003991397</c:v>
                </c:pt>
                <c:pt idx="23">
                  <c:v>0.26944350072835133</c:v>
                </c:pt>
                <c:pt idx="24">
                  <c:v>0.3335694414167889</c:v>
                </c:pt>
                <c:pt idx="25">
                  <c:v>0.39769538210522648</c:v>
                </c:pt>
                <c:pt idx="26">
                  <c:v>0.46182132279366406</c:v>
                </c:pt>
                <c:pt idx="27">
                  <c:v>0.52594726348210163</c:v>
                </c:pt>
                <c:pt idx="28">
                  <c:v>0.59007320417053921</c:v>
                </c:pt>
                <c:pt idx="29">
                  <c:v>0.65419914485897679</c:v>
                </c:pt>
                <c:pt idx="30">
                  <c:v>0.71832508554741437</c:v>
                </c:pt>
                <c:pt idx="31">
                  <c:v>0.78245102623585194</c:v>
                </c:pt>
                <c:pt idx="32">
                  <c:v>0.84657696692428952</c:v>
                </c:pt>
                <c:pt idx="33">
                  <c:v>0.9107029076127271</c:v>
                </c:pt>
                <c:pt idx="34">
                  <c:v>0.97482884830116467</c:v>
                </c:pt>
                <c:pt idx="35">
                  <c:v>1.0389547889896023</c:v>
                </c:pt>
                <c:pt idx="36">
                  <c:v>1.1030807296780398</c:v>
                </c:pt>
                <c:pt idx="37">
                  <c:v>1.1672066703664774</c:v>
                </c:pt>
                <c:pt idx="38">
                  <c:v>1.231332611054915</c:v>
                </c:pt>
                <c:pt idx="39">
                  <c:v>1.2954585517433526</c:v>
                </c:pt>
                <c:pt idx="40">
                  <c:v>1.3595844924317901</c:v>
                </c:pt>
                <c:pt idx="41">
                  <c:v>1.4237104331202277</c:v>
                </c:pt>
                <c:pt idx="42">
                  <c:v>1.4878363738086653</c:v>
                </c:pt>
                <c:pt idx="43">
                  <c:v>1.5519623144971029</c:v>
                </c:pt>
                <c:pt idx="44">
                  <c:v>1.6160882551855404</c:v>
                </c:pt>
                <c:pt idx="45">
                  <c:v>1.6160882551855404</c:v>
                </c:pt>
                <c:pt idx="46">
                  <c:v>1.5519623144971029</c:v>
                </c:pt>
                <c:pt idx="47">
                  <c:v>1.5198993441528839</c:v>
                </c:pt>
                <c:pt idx="48">
                  <c:v>1.5393605826168328</c:v>
                </c:pt>
                <c:pt idx="49">
                  <c:v>1.5908847914250006</c:v>
                </c:pt>
                <c:pt idx="50">
                  <c:v>1.6424090002331682</c:v>
                </c:pt>
                <c:pt idx="51">
                  <c:v>1.6939332090413359</c:v>
                </c:pt>
                <c:pt idx="52">
                  <c:v>1.7454574178495035</c:v>
                </c:pt>
                <c:pt idx="53">
                  <c:v>1.7969816266576712</c:v>
                </c:pt>
                <c:pt idx="54">
                  <c:v>1.8485058354658388</c:v>
                </c:pt>
                <c:pt idx="55">
                  <c:v>1.8466047837780304</c:v>
                </c:pt>
                <c:pt idx="56">
                  <c:v>1.6844279506022946</c:v>
                </c:pt>
                <c:pt idx="57">
                  <c:v>1.8294463652784196</c:v>
                </c:pt>
                <c:pt idx="58">
                  <c:v>1.9076832043345755</c:v>
                </c:pt>
                <c:pt idx="59">
                  <c:v>2.0259889887627129</c:v>
                </c:pt>
                <c:pt idx="60">
                  <c:v>2.1576510883148448</c:v>
                </c:pt>
                <c:pt idx="61">
                  <c:v>2.2091752971230121</c:v>
                </c:pt>
                <c:pt idx="62">
                  <c:v>2.2606995059311799</c:v>
                </c:pt>
                <c:pt idx="63">
                  <c:v>2.3122237147393476</c:v>
                </c:pt>
                <c:pt idx="64">
                  <c:v>2.363747923547515</c:v>
                </c:pt>
                <c:pt idx="65">
                  <c:v>2.4152721323556827</c:v>
                </c:pt>
                <c:pt idx="66">
                  <c:v>2.4667963411638505</c:v>
                </c:pt>
                <c:pt idx="67">
                  <c:v>2.5183205499720183</c:v>
                </c:pt>
                <c:pt idx="68">
                  <c:v>2.569844758780186</c:v>
                </c:pt>
                <c:pt idx="69">
                  <c:v>2.6213689675883534</c:v>
                </c:pt>
                <c:pt idx="70">
                  <c:v>2.6728931763965207</c:v>
                </c:pt>
                <c:pt idx="71">
                  <c:v>2.7244173852046885</c:v>
                </c:pt>
                <c:pt idx="72">
                  <c:v>2.7759415940128562</c:v>
                </c:pt>
                <c:pt idx="73">
                  <c:v>2.827465802821024</c:v>
                </c:pt>
                <c:pt idx="74">
                  <c:v>2.8789900116291918</c:v>
                </c:pt>
                <c:pt idx="75">
                  <c:v>2.9305142204373591</c:v>
                </c:pt>
                <c:pt idx="76">
                  <c:v>2.9820384292455269</c:v>
                </c:pt>
                <c:pt idx="77">
                  <c:v>3.0335626380536942</c:v>
                </c:pt>
                <c:pt idx="78">
                  <c:v>3.085086846861862</c:v>
                </c:pt>
                <c:pt idx="79">
                  <c:v>3.1366110556700297</c:v>
                </c:pt>
                <c:pt idx="80">
                  <c:v>3.1881352644781975</c:v>
                </c:pt>
                <c:pt idx="81">
                  <c:v>3.2396594732863653</c:v>
                </c:pt>
                <c:pt idx="82">
                  <c:v>3.2911836820945326</c:v>
                </c:pt>
                <c:pt idx="83">
                  <c:v>3.3427078909027004</c:v>
                </c:pt>
                <c:pt idx="84">
                  <c:v>3.3942320997108677</c:v>
                </c:pt>
                <c:pt idx="85">
                  <c:v>3.4457563085190355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E-423B-A856-506F06030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7667176"/>
        <c:axId val="937638312"/>
      </c:lineChart>
      <c:catAx>
        <c:axId val="93766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638312"/>
        <c:crosses val="autoZero"/>
        <c:auto val="1"/>
        <c:lblAlgn val="ctr"/>
        <c:lblOffset val="100"/>
        <c:noMultiLvlLbl val="0"/>
      </c:catAx>
      <c:valAx>
        <c:axId val="93763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66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91426071741033"/>
          <c:y val="5.0925925925925923E-2"/>
          <c:w val="0.83953018372703414"/>
          <c:h val="0.7345909886264218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holders'!$FG$12</c:f>
              <c:strCache>
                <c:ptCount val="1"/>
                <c:pt idx="0">
                  <c:v>NSW Licences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holders'!$FF$38:$FF$123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holders'!$FG$38:$FG$123</c:f>
              <c:numCache>
                <c:formatCode>General</c:formatCode>
                <c:ptCount val="86"/>
                <c:pt idx="0">
                  <c:v>445625</c:v>
                </c:pt>
                <c:pt idx="1">
                  <c:v>518644</c:v>
                </c:pt>
                <c:pt idx="2">
                  <c:v>568949</c:v>
                </c:pt>
                <c:pt idx="3">
                  <c:v>598512</c:v>
                </c:pt>
                <c:pt idx="4">
                  <c:v>637582</c:v>
                </c:pt>
                <c:pt idx="5">
                  <c:v>676589</c:v>
                </c:pt>
                <c:pt idx="6">
                  <c:v>748343</c:v>
                </c:pt>
                <c:pt idx="7">
                  <c:v>827355</c:v>
                </c:pt>
                <c:pt idx="8">
                  <c:v>870048.00000000012</c:v>
                </c:pt>
                <c:pt idx="9">
                  <c:v>914238.99999999988</c:v>
                </c:pt>
                <c:pt idx="10">
                  <c:v>999751</c:v>
                </c:pt>
                <c:pt idx="11">
                  <c:v>1048901</c:v>
                </c:pt>
                <c:pt idx="12">
                  <c:v>1091466.9999999998</c:v>
                </c:pt>
                <c:pt idx="13">
                  <c:v>1149471.9999999998</c:v>
                </c:pt>
                <c:pt idx="14">
                  <c:v>1227564</c:v>
                </c:pt>
                <c:pt idx="15">
                  <c:v>1275245.0000000002</c:v>
                </c:pt>
                <c:pt idx="16">
                  <c:v>1358822</c:v>
                </c:pt>
                <c:pt idx="17">
                  <c:v>1419666</c:v>
                </c:pt>
                <c:pt idx="18">
                  <c:v>1450841.9999999998</c:v>
                </c:pt>
                <c:pt idx="19">
                  <c:v>1526810</c:v>
                </c:pt>
                <c:pt idx="20">
                  <c:v>1608213</c:v>
                </c:pt>
                <c:pt idx="21">
                  <c:v>1622189</c:v>
                </c:pt>
                <c:pt idx="22">
                  <c:v>1722600.0000000002</c:v>
                </c:pt>
                <c:pt idx="23">
                  <c:v>1783000</c:v>
                </c:pt>
                <c:pt idx="24">
                  <c:v>1908000.0000000002</c:v>
                </c:pt>
                <c:pt idx="25">
                  <c:v>2034309</c:v>
                </c:pt>
                <c:pt idx="26">
                  <c:v>2123498.2646207968</c:v>
                </c:pt>
                <c:pt idx="27">
                  <c:v>2199317.6514279842</c:v>
                </c:pt>
                <c:pt idx="28">
                  <c:v>2244477.8041286636</c:v>
                </c:pt>
                <c:pt idx="29">
                  <c:v>2348103.7385183065</c:v>
                </c:pt>
                <c:pt idx="30">
                  <c:v>2446382.9163344968</c:v>
                </c:pt>
                <c:pt idx="31">
                  <c:v>2529319.2752448679</c:v>
                </c:pt>
                <c:pt idx="32">
                  <c:v>2620742.5697941035</c:v>
                </c:pt>
                <c:pt idx="33">
                  <c:v>2727590.8423710726</c:v>
                </c:pt>
                <c:pt idx="34">
                  <c:v>2748124.1129551269</c:v>
                </c:pt>
                <c:pt idx="35">
                  <c:v>2821641.2630747003</c:v>
                </c:pt>
                <c:pt idx="36">
                  <c:v>2906449.1354061146</c:v>
                </c:pt>
                <c:pt idx="37">
                  <c:v>2993968.6675342312</c:v>
                </c:pt>
                <c:pt idx="38">
                  <c:v>3048216.3453479516</c:v>
                </c:pt>
                <c:pt idx="39">
                  <c:v>3088957.7296885904</c:v>
                </c:pt>
                <c:pt idx="40">
                  <c:v>3174221.6265324247</c:v>
                </c:pt>
                <c:pt idx="41">
                  <c:v>3263701.0010231994</c:v>
                </c:pt>
                <c:pt idx="42">
                  <c:v>3365308.1016749786</c:v>
                </c:pt>
                <c:pt idx="43">
                  <c:v>3471734.1821413948</c:v>
                </c:pt>
                <c:pt idx="44">
                  <c:v>3538490.7898775754</c:v>
                </c:pt>
                <c:pt idx="45">
                  <c:v>3567980.4734266703</c:v>
                </c:pt>
                <c:pt idx="46">
                  <c:v>3577805.545969456</c:v>
                </c:pt>
                <c:pt idx="47">
                  <c:v>3575792.0706264186</c:v>
                </c:pt>
                <c:pt idx="48">
                  <c:v>3619369.7527364488</c:v>
                </c:pt>
                <c:pt idx="49">
                  <c:v>3682405.0023621945</c:v>
                </c:pt>
                <c:pt idx="50">
                  <c:v>3744102.1543194647</c:v>
                </c:pt>
                <c:pt idx="51">
                  <c:v>3811961.7885120912</c:v>
                </c:pt>
                <c:pt idx="52">
                  <c:v>3905440.5683357441</c:v>
                </c:pt>
                <c:pt idx="53">
                  <c:v>3982175.0449025286</c:v>
                </c:pt>
                <c:pt idx="54">
                  <c:v>4038484.5455040932</c:v>
                </c:pt>
                <c:pt idx="55">
                  <c:v>4099397.8253812483</c:v>
                </c:pt>
                <c:pt idx="56">
                  <c:v>4046569.1869578138</c:v>
                </c:pt>
                <c:pt idx="57">
                  <c:v>4165423.0000000005</c:v>
                </c:pt>
                <c:pt idx="58">
                  <c:v>4262931.4428698653</c:v>
                </c:pt>
                <c:pt idx="59">
                  <c:v>4325700.7525389213</c:v>
                </c:pt>
                <c:pt idx="60">
                  <c:v>4396993</c:v>
                </c:pt>
                <c:pt idx="61">
                  <c:v>4474183</c:v>
                </c:pt>
                <c:pt idx="62">
                  <c:v>4576588</c:v>
                </c:pt>
                <c:pt idx="63">
                  <c:v>4642255.9999999991</c:v>
                </c:pt>
                <c:pt idx="64">
                  <c:v>4721039</c:v>
                </c:pt>
                <c:pt idx="65">
                  <c:v>4791490.0000000009</c:v>
                </c:pt>
                <c:pt idx="66">
                  <c:v>4893688.0000000009</c:v>
                </c:pt>
                <c:pt idx="67">
                  <c:v>4984973.0000000009</c:v>
                </c:pt>
                <c:pt idx="68">
                  <c:v>5060762</c:v>
                </c:pt>
                <c:pt idx="69">
                  <c:v>5142396</c:v>
                </c:pt>
                <c:pt idx="70">
                  <c:v>5245755</c:v>
                </c:pt>
                <c:pt idx="71">
                  <c:v>5337950</c:v>
                </c:pt>
                <c:pt idx="72">
                  <c:v>5439711</c:v>
                </c:pt>
                <c:pt idx="73">
                  <c:v>5529185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8-4762-99E9-7FFB0F0B5014}"/>
            </c:ext>
          </c:extLst>
        </c:ser>
        <c:ser>
          <c:idx val="1"/>
          <c:order val="1"/>
          <c:tx>
            <c:strRef>
              <c:f>'Licence holders'!$FH$12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holders'!$FF$38:$FF$123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holders'!$FH$38:$FH$123</c:f>
              <c:numCache>
                <c:formatCode>General</c:formatCode>
                <c:ptCount val="86"/>
                <c:pt idx="0">
                  <c:v>500908.9422794102</c:v>
                </c:pt>
                <c:pt idx="1">
                  <c:v>531016.61389546888</c:v>
                </c:pt>
                <c:pt idx="2">
                  <c:v>565052.22240069078</c:v>
                </c:pt>
                <c:pt idx="3">
                  <c:v>598896.18327400857</c:v>
                </c:pt>
                <c:pt idx="4">
                  <c:v>643622.83160130586</c:v>
                </c:pt>
                <c:pt idx="5">
                  <c:v>695935.88318662008</c:v>
                </c:pt>
                <c:pt idx="6">
                  <c:v>747513.31346732494</c:v>
                </c:pt>
                <c:pt idx="7">
                  <c:v>796238.50871839805</c:v>
                </c:pt>
                <c:pt idx="8">
                  <c:v>842925.09958443779</c:v>
                </c:pt>
                <c:pt idx="9">
                  <c:v>892089.71492342756</c:v>
                </c:pt>
                <c:pt idx="10">
                  <c:v>948574.68786314991</c:v>
                </c:pt>
                <c:pt idx="11">
                  <c:v>1006301.4552180934</c:v>
                </c:pt>
                <c:pt idx="12">
                  <c:v>1068278.6793361576</c:v>
                </c:pt>
                <c:pt idx="13">
                  <c:v>1131457.9956102744</c:v>
                </c:pt>
                <c:pt idx="14">
                  <c:v>1197117.0092644647</c:v>
                </c:pt>
                <c:pt idx="15">
                  <c:v>1266460.3176818821</c:v>
                </c:pt>
                <c:pt idx="16">
                  <c:v>1335933.0357411178</c:v>
                </c:pt>
                <c:pt idx="17">
                  <c:v>1407781.1691111471</c:v>
                </c:pt>
                <c:pt idx="18">
                  <c:v>1479647.9407641136</c:v>
                </c:pt>
                <c:pt idx="19">
                  <c:v>1551347.8407874049</c:v>
                </c:pt>
                <c:pt idx="20">
                  <c:v>1628238.9805705063</c:v>
                </c:pt>
                <c:pt idx="21">
                  <c:v>1704804.180733348</c:v>
                </c:pt>
                <c:pt idx="22">
                  <c:v>1782524.2792674925</c:v>
                </c:pt>
                <c:pt idx="23">
                  <c:v>1864447.9535470943</c:v>
                </c:pt>
                <c:pt idx="24">
                  <c:v>1955456.1498901583</c:v>
                </c:pt>
                <c:pt idx="25">
                  <c:v>2045024.9643948975</c:v>
                </c:pt>
                <c:pt idx="26">
                  <c:v>2130764.037405808</c:v>
                </c:pt>
                <c:pt idx="27">
                  <c:v>2215339.548446896</c:v>
                </c:pt>
                <c:pt idx="28">
                  <c:v>2289789.2992499312</c:v>
                </c:pt>
                <c:pt idx="29">
                  <c:v>2366882.5624419576</c:v>
                </c:pt>
                <c:pt idx="30">
                  <c:v>2437017.8064885358</c:v>
                </c:pt>
                <c:pt idx="31">
                  <c:v>2501569.7320278487</c:v>
                </c:pt>
                <c:pt idx="32">
                  <c:v>2573056.1930572814</c:v>
                </c:pt>
                <c:pt idx="33">
                  <c:v>2649144.4460282968</c:v>
                </c:pt>
                <c:pt idx="34">
                  <c:v>2727805.1834841263</c:v>
                </c:pt>
                <c:pt idx="35">
                  <c:v>2807811.3699299442</c:v>
                </c:pt>
                <c:pt idx="36">
                  <c:v>2889114.3366188449</c:v>
                </c:pt>
                <c:pt idx="37">
                  <c:v>2973036.8711385853</c:v>
                </c:pt>
                <c:pt idx="38">
                  <c:v>3045619.0409382582</c:v>
                </c:pt>
                <c:pt idx="39">
                  <c:v>3117691.0740159447</c:v>
                </c:pt>
                <c:pt idx="40">
                  <c:v>3196009.930420958</c:v>
                </c:pt>
                <c:pt idx="41">
                  <c:v>3276786.8086550478</c:v>
                </c:pt>
                <c:pt idx="42">
                  <c:v>3367863.4075617958</c:v>
                </c:pt>
                <c:pt idx="43">
                  <c:v>3461788.6335218623</c:v>
                </c:pt>
                <c:pt idx="44">
                  <c:v>3542084.1615156857</c:v>
                </c:pt>
                <c:pt idx="45">
                  <c:v>3577491.4764377284</c:v>
                </c:pt>
                <c:pt idx="46">
                  <c:v>3577899.5658627735</c:v>
                </c:pt>
                <c:pt idx="47">
                  <c:v>3593275.6570835044</c:v>
                </c:pt>
                <c:pt idx="48">
                  <c:v>3628282.5872526057</c:v>
                </c:pt>
                <c:pt idx="49">
                  <c:v>3691141.4881651672</c:v>
                </c:pt>
                <c:pt idx="50">
                  <c:v>3760192.827079827</c:v>
                </c:pt>
                <c:pt idx="51">
                  <c:v>3835084.5079674562</c:v>
                </c:pt>
                <c:pt idx="52">
                  <c:v>3908905.64172319</c:v>
                </c:pt>
                <c:pt idx="53">
                  <c:v>3975834.7209601072</c:v>
                </c:pt>
                <c:pt idx="54">
                  <c:v>4048445.2029624097</c:v>
                </c:pt>
                <c:pt idx="55">
                  <c:v>4092762.4441821342</c:v>
                </c:pt>
                <c:pt idx="56">
                  <c:v>4048814.3440965554</c:v>
                </c:pt>
                <c:pt idx="57">
                  <c:v>4168162.7525932826</c:v>
                </c:pt>
                <c:pt idx="58">
                  <c:v>4237544.102940104</c:v>
                </c:pt>
                <c:pt idx="59">
                  <c:v>4319076.7951991921</c:v>
                </c:pt>
                <c:pt idx="60">
                  <c:v>4410027.0337066082</c:v>
                </c:pt>
                <c:pt idx="61">
                  <c:v>4465850.0223136377</c:v>
                </c:pt>
                <c:pt idx="62">
                  <c:v>4549016.4700098056</c:v>
                </c:pt>
                <c:pt idx="63">
                  <c:v>4643791.1433225963</c:v>
                </c:pt>
                <c:pt idx="64">
                  <c:v>4738780.1412180634</c:v>
                </c:pt>
                <c:pt idx="65">
                  <c:v>4820392.1002000747</c:v>
                </c:pt>
                <c:pt idx="66">
                  <c:v>4890599.4502756204</c:v>
                </c:pt>
                <c:pt idx="67">
                  <c:v>4968177.4895383306</c:v>
                </c:pt>
                <c:pt idx="68">
                  <c:v>5054993.2677205224</c:v>
                </c:pt>
                <c:pt idx="69">
                  <c:v>5144641.7416656045</c:v>
                </c:pt>
                <c:pt idx="70">
                  <c:v>5236327.3099210439</c:v>
                </c:pt>
                <c:pt idx="71">
                  <c:v>5333863.267105544</c:v>
                </c:pt>
                <c:pt idx="72">
                  <c:v>5443807.4013755918</c:v>
                </c:pt>
                <c:pt idx="73">
                  <c:v>5537399.1073865015</c:v>
                </c:pt>
                <c:pt idx="74">
                  <c:v>5632586.5845397189</c:v>
                </c:pt>
                <c:pt idx="75">
                  <c:v>5745836.6187873241</c:v>
                </c:pt>
                <c:pt idx="76">
                  <c:v>5858647.4414082253</c:v>
                </c:pt>
                <c:pt idx="77">
                  <c:v>5970906.4915756527</c:v>
                </c:pt>
                <c:pt idx="78">
                  <c:v>6081813.6182471085</c:v>
                </c:pt>
                <c:pt idx="79">
                  <c:v>6191444.320415237</c:v>
                </c:pt>
                <c:pt idx="80">
                  <c:v>6299431.2907543583</c:v>
                </c:pt>
                <c:pt idx="81">
                  <c:v>6405850.8703055326</c:v>
                </c:pt>
                <c:pt idx="82">
                  <c:v>6510216.7819263451</c:v>
                </c:pt>
                <c:pt idx="83">
                  <c:v>6613966.8054268127</c:v>
                </c:pt>
                <c:pt idx="84">
                  <c:v>6716987.7570560295</c:v>
                </c:pt>
                <c:pt idx="85">
                  <c:v>6819190.325481113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8-4762-99E9-7FFB0F0B5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6101096"/>
        <c:axId val="896097160"/>
      </c:lineChart>
      <c:catAx>
        <c:axId val="89610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0971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9609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10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90791776027997"/>
          <c:y val="0.89409667541557303"/>
          <c:w val="0.39818416447944005"/>
          <c:h val="9.2014435695538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63554095672778"/>
          <c:y val="4.2055099153183374E-2"/>
          <c:w val="0.80632991129353504"/>
          <c:h val="0.8324650023025586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holders'!$B$12</c:f>
              <c:strCache>
                <c:ptCount val="1"/>
                <c:pt idx="0">
                  <c:v> licences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'Licence holders'!$A$13:$A$123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holders'!$B$13:$B$123</c:f>
              <c:numCache>
                <c:formatCode>General</c:formatCode>
                <c:ptCount val="111"/>
                <c:pt idx="2" formatCode="0">
                  <c:v>172.07280443074166</c:v>
                </c:pt>
                <c:pt idx="3" formatCode="0">
                  <c:v>229.06452210038586</c:v>
                </c:pt>
                <c:pt idx="4" formatCode="0">
                  <c:v>318.11016808923483</c:v>
                </c:pt>
                <c:pt idx="5" formatCode="0">
                  <c:v>412.5987721812391</c:v>
                </c:pt>
                <c:pt idx="6" formatCode="0">
                  <c:v>513.3241306091636</c:v>
                </c:pt>
                <c:pt idx="7" formatCode="0">
                  <c:v>620.49493203763916</c:v>
                </c:pt>
                <c:pt idx="8" formatCode="0">
                  <c:v>705.56033228921319</c:v>
                </c:pt>
                <c:pt idx="9" formatCode="0">
                  <c:v>788.81298236584985</c:v>
                </c:pt>
                <c:pt idx="10" formatCode="0">
                  <c:v>845.27058984487553</c:v>
                </c:pt>
                <c:pt idx="11" formatCode="0">
                  <c:v>819.26855819594857</c:v>
                </c:pt>
                <c:pt idx="12" formatCode="0">
                  <c:v>794.51836901899526</c:v>
                </c:pt>
                <c:pt idx="13" formatCode="0">
                  <c:v>822.91552836305402</c:v>
                </c:pt>
                <c:pt idx="14" formatCode="0">
                  <c:v>863.98199999999997</c:v>
                </c:pt>
                <c:pt idx="15" formatCode="0">
                  <c:v>910.21799999999996</c:v>
                </c:pt>
                <c:pt idx="16" formatCode="0">
                  <c:v>979.34299999999996</c:v>
                </c:pt>
                <c:pt idx="17" formatCode="0">
                  <c:v>1092.973</c:v>
                </c:pt>
                <c:pt idx="18" formatCode="0">
                  <c:v>1174.3093759120682</c:v>
                </c:pt>
                <c:pt idx="19" formatCode="0">
                  <c:v>1238.4970000000001</c:v>
                </c:pt>
                <c:pt idx="20" formatCode="0">
                  <c:v>1260.7809999999999</c:v>
                </c:pt>
                <c:pt idx="21" formatCode="0">
                  <c:v>1241.3375573521059</c:v>
                </c:pt>
                <c:pt idx="22" formatCode="0">
                  <c:v>1146.7406543143786</c:v>
                </c:pt>
                <c:pt idx="23" formatCode="0">
                  <c:v>1124.452475937082</c:v>
                </c:pt>
                <c:pt idx="24" formatCode="0">
                  <c:v>1147.0556440795272</c:v>
                </c:pt>
                <c:pt idx="25" formatCode="0">
                  <c:v>1206.8212699961646</c:v>
                </c:pt>
                <c:pt idx="26" formatCode="0">
                  <c:v>1377.3130000000001</c:v>
                </c:pt>
                <c:pt idx="27" formatCode="0">
                  <c:v>1500.655</c:v>
                </c:pt>
                <c:pt idx="28" formatCode="0">
                  <c:v>1602.2049999999999</c:v>
                </c:pt>
                <c:pt idx="29" formatCode="0">
                  <c:v>1701.0609999999999</c:v>
                </c:pt>
                <c:pt idx="30" formatCode="0">
                  <c:v>1850.9780000000001</c:v>
                </c:pt>
                <c:pt idx="31" formatCode="0">
                  <c:v>1992.8710000000001</c:v>
                </c:pt>
                <c:pt idx="32" formatCode="0">
                  <c:v>2198.0430000000001</c:v>
                </c:pt>
                <c:pt idx="33" formatCode="0">
                  <c:v>2296.7420000000006</c:v>
                </c:pt>
                <c:pt idx="34" formatCode="0">
                  <c:v>2485.6845573607097</c:v>
                </c:pt>
                <c:pt idx="35" formatCode="0">
                  <c:v>2659.7715108726566</c:v>
                </c:pt>
                <c:pt idx="36" formatCode="0">
                  <c:v>2850.9276790981539</c:v>
                </c:pt>
                <c:pt idx="37" formatCode="0">
                  <c:v>2974.7653666475048</c:v>
                </c:pt>
                <c:pt idx="38" formatCode="0">
                  <c:v>3155.1758882431054</c:v>
                </c:pt>
                <c:pt idx="39" formatCode="0">
                  <c:v>3288.8738264292601</c:v>
                </c:pt>
                <c:pt idx="40" formatCode="0">
                  <c:v>3471.2440585968798</c:v>
                </c:pt>
                <c:pt idx="41" formatCode="0">
                  <c:v>3687.0192292947695</c:v>
                </c:pt>
                <c:pt idx="42" formatCode="0">
                  <c:v>3846.6026914650956</c:v>
                </c:pt>
                <c:pt idx="43" formatCode="0">
                  <c:v>3986.8906288087578</c:v>
                </c:pt>
                <c:pt idx="44" formatCode="0">
                  <c:v>4217.6461309908063</c:v>
                </c:pt>
                <c:pt idx="45" formatCode="0">
                  <c:v>4408.1839440666499</c:v>
                </c:pt>
                <c:pt idx="46" formatCode="0">
                  <c:v>4540.4516758235122</c:v>
                </c:pt>
                <c:pt idx="47" formatCode="0">
                  <c:v>4799.1673739909675</c:v>
                </c:pt>
                <c:pt idx="48" formatCode="0">
                  <c:v>4966.8807072554946</c:v>
                </c:pt>
                <c:pt idx="49" formatCode="0">
                  <c:v>5258.6119737846493</c:v>
                </c:pt>
                <c:pt idx="50" formatCode="0">
                  <c:v>5547.1595686140963</c:v>
                </c:pt>
                <c:pt idx="51" formatCode="0">
                  <c:v>5795.0362472903062</c:v>
                </c:pt>
                <c:pt idx="52" formatCode="0">
                  <c:v>6031.4645136750341</c:v>
                </c:pt>
                <c:pt idx="53" formatCode="0">
                  <c:v>6265.9715305846621</c:v>
                </c:pt>
                <c:pt idx="54" formatCode="0">
                  <c:v>6627.3216833767292</c:v>
                </c:pt>
                <c:pt idx="55" formatCode="0">
                  <c:v>6860.4841630264946</c:v>
                </c:pt>
                <c:pt idx="56" formatCode="0">
                  <c:v>7126.2053640066842</c:v>
                </c:pt>
                <c:pt idx="57" formatCode="0">
                  <c:v>7447.3500312167653</c:v>
                </c:pt>
                <c:pt idx="58" formatCode="0">
                  <c:v>7646.1286515197435</c:v>
                </c:pt>
                <c:pt idx="59" formatCode="0">
                  <c:v>7811.1476164274482</c:v>
                </c:pt>
                <c:pt idx="60" formatCode="0">
                  <c:v>8035.5748958055583</c:v>
                </c:pt>
                <c:pt idx="61" formatCode="0">
                  <c:v>8316.5619975605478</c:v>
                </c:pt>
                <c:pt idx="62" formatCode="0">
                  <c:v>8579.5478607550431</c:v>
                </c:pt>
                <c:pt idx="63" formatCode="0">
                  <c:v>8808.2889595691377</c:v>
                </c:pt>
                <c:pt idx="64" formatCode="0">
                  <c:v>9020.1777771346242</c:v>
                </c:pt>
                <c:pt idx="65" formatCode="0">
                  <c:v>9318.415775901387</c:v>
                </c:pt>
                <c:pt idx="66" formatCode="0">
                  <c:v>9638.1655854695891</c:v>
                </c:pt>
                <c:pt idx="67" formatCode="0">
                  <c:v>9865.6039875956776</c:v>
                </c:pt>
                <c:pt idx="68" formatCode="0">
                  <c:v>10182.021736992374</c:v>
                </c:pt>
                <c:pt idx="69" formatCode="0">
                  <c:v>10435.712430846488</c:v>
                </c:pt>
                <c:pt idx="70" formatCode="0">
                  <c:v>10685.019099088177</c:v>
                </c:pt>
                <c:pt idx="71" formatCode="0">
                  <c:v>10876.757209910951</c:v>
                </c:pt>
                <c:pt idx="72" formatCode="0">
                  <c:v>11034.104140194368</c:v>
                </c:pt>
                <c:pt idx="73" formatCode="0">
                  <c:v>11216.730353721037</c:v>
                </c:pt>
                <c:pt idx="74" formatCode="0">
                  <c:v>11395.758549398221</c:v>
                </c:pt>
                <c:pt idx="75" formatCode="0">
                  <c:v>11611.662274201648</c:v>
                </c:pt>
                <c:pt idx="76" formatCode="0">
                  <c:v>11829.280328662408</c:v>
                </c:pt>
                <c:pt idx="77" formatCode="0">
                  <c:v>12091.916828007334</c:v>
                </c:pt>
                <c:pt idx="78" formatCode="0">
                  <c:v>12308.710445269095</c:v>
                </c:pt>
                <c:pt idx="79" formatCode="0">
                  <c:v>12507.481516279309</c:v>
                </c:pt>
                <c:pt idx="80" formatCode="0">
                  <c:v>12710.908914096879</c:v>
                </c:pt>
                <c:pt idx="81" formatCode="0">
                  <c:v>12849.259389945359</c:v>
                </c:pt>
                <c:pt idx="82" formatCode="0">
                  <c:v>13128.798785083303</c:v>
                </c:pt>
                <c:pt idx="83" formatCode="0">
                  <c:v>13365.05963887289</c:v>
                </c:pt>
                <c:pt idx="84" formatCode="0">
                  <c:v>13573.844841364753</c:v>
                </c:pt>
                <c:pt idx="85" formatCode="0">
                  <c:v>13798.565641550998</c:v>
                </c:pt>
                <c:pt idx="86" formatCode="0">
                  <c:v>14054.827439377957</c:v>
                </c:pt>
                <c:pt idx="87" formatCode="0">
                  <c:v>14396.4954953092</c:v>
                </c:pt>
                <c:pt idx="88" formatCode="0">
                  <c:v>14693.759597917013</c:v>
                </c:pt>
                <c:pt idx="89" formatCode="0">
                  <c:v>15094.884402818456</c:v>
                </c:pt>
                <c:pt idx="90" formatCode="0">
                  <c:v>15367.833000000001</c:v>
                </c:pt>
                <c:pt idx="91" formatCode="0">
                  <c:v>15726.614</c:v>
                </c:pt>
                <c:pt idx="92" formatCode="0">
                  <c:v>16023.589000000002</c:v>
                </c:pt>
                <c:pt idx="93" formatCode="0">
                  <c:v>16351.545</c:v>
                </c:pt>
                <c:pt idx="94" formatCode="0">
                  <c:v>16601.400000000001</c:v>
                </c:pt>
                <c:pt idx="95" formatCode="0">
                  <c:v>16879.600999999999</c:v>
                </c:pt>
                <c:pt idx="96" formatCode="0">
                  <c:v>17186.2378438005</c:v>
                </c:pt>
                <c:pt idx="97" formatCode="0">
                  <c:v>17502.138999999999</c:v>
                </c:pt>
                <c:pt idx="98" formatCode="0">
                  <c:v>17822.213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B-49BC-B625-45FC07791505}"/>
            </c:ext>
          </c:extLst>
        </c:ser>
        <c:ser>
          <c:idx val="1"/>
          <c:order val="1"/>
          <c:tx>
            <c:strRef>
              <c:f>'Licence holders'!$C$12</c:f>
              <c:strCache>
                <c:ptCount val="1"/>
                <c:pt idx="0">
                  <c:v> predicted</c:v>
                </c:pt>
              </c:strCache>
            </c:strRef>
          </c:tx>
          <c:marker>
            <c:symbol val="none"/>
          </c:marker>
          <c:cat>
            <c:numRef>
              <c:f>'Licence holders'!$A$13:$A$123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holders'!$C$13:$C$123</c:f>
              <c:numCache>
                <c:formatCode>0</c:formatCode>
                <c:ptCount val="111"/>
                <c:pt idx="2">
                  <c:v>285.30683812550865</c:v>
                </c:pt>
                <c:pt idx="3">
                  <c:v>308.93773727300862</c:v>
                </c:pt>
                <c:pt idx="4">
                  <c:v>334.6934598940291</c:v>
                </c:pt>
                <c:pt idx="5">
                  <c:v>362.01122091274664</c:v>
                </c:pt>
                <c:pt idx="6">
                  <c:v>391.31291097352261</c:v>
                </c:pt>
                <c:pt idx="7">
                  <c:v>423.08053774780166</c:v>
                </c:pt>
                <c:pt idx="8">
                  <c:v>455.3344468984468</c:v>
                </c:pt>
                <c:pt idx="9">
                  <c:v>488.05956845429012</c:v>
                </c:pt>
                <c:pt idx="10">
                  <c:v>521.59673008191487</c:v>
                </c:pt>
                <c:pt idx="11">
                  <c:v>556.02371511536478</c:v>
                </c:pt>
                <c:pt idx="12">
                  <c:v>592.46681744394346</c:v>
                </c:pt>
                <c:pt idx="13">
                  <c:v>631.09593076357623</c:v>
                </c:pt>
                <c:pt idx="14">
                  <c:v>671.75509138777295</c:v>
                </c:pt>
                <c:pt idx="15">
                  <c:v>714.38745032397674</c:v>
                </c:pt>
                <c:pt idx="16">
                  <c:v>760.0602164150265</c:v>
                </c:pt>
                <c:pt idx="17">
                  <c:v>808.96365957241483</c:v>
                </c:pt>
                <c:pt idx="18">
                  <c:v>860.93701389781199</c:v>
                </c:pt>
                <c:pt idx="19">
                  <c:v>916.32377325211905</c:v>
                </c:pt>
                <c:pt idx="20">
                  <c:v>975.27308989135167</c:v>
                </c:pt>
                <c:pt idx="21">
                  <c:v>1036.7175416417856</c:v>
                </c:pt>
                <c:pt idx="22">
                  <c:v>1099.7995339033889</c:v>
                </c:pt>
                <c:pt idx="23">
                  <c:v>1168.3446231294033</c:v>
                </c:pt>
                <c:pt idx="24">
                  <c:v>1242.4964311401197</c:v>
                </c:pt>
                <c:pt idx="25">
                  <c:v>1322.8327400158969</c:v>
                </c:pt>
                <c:pt idx="26">
                  <c:v>1401.6216866957172</c:v>
                </c:pt>
                <c:pt idx="27">
                  <c:v>1491.7642066945641</c:v>
                </c:pt>
                <c:pt idx="28">
                  <c:v>1589.2216247972124</c:v>
                </c:pt>
                <c:pt idx="29">
                  <c:v>1706.0932004055155</c:v>
                </c:pt>
                <c:pt idx="30">
                  <c:v>1845.024683866525</c:v>
                </c:pt>
                <c:pt idx="31">
                  <c:v>1985.0646000793754</c:v>
                </c:pt>
                <c:pt idx="32">
                  <c:v>2125.2871461309205</c:v>
                </c:pt>
                <c:pt idx="33">
                  <c:v>2263.0194933720823</c:v>
                </c:pt>
                <c:pt idx="34">
                  <c:v>2407.9574592645608</c:v>
                </c:pt>
                <c:pt idx="35">
                  <c:v>2566.9540385504738</c:v>
                </c:pt>
                <c:pt idx="36">
                  <c:v>2736.0967484645175</c:v>
                </c:pt>
                <c:pt idx="37">
                  <c:v>2908.6955321616006</c:v>
                </c:pt>
                <c:pt idx="38">
                  <c:v>3083.9656068562981</c:v>
                </c:pt>
                <c:pt idx="39">
                  <c:v>3269.1414706616697</c:v>
                </c:pt>
                <c:pt idx="40">
                  <c:v>3462.0193259642688</c:v>
                </c:pt>
                <c:pt idx="41">
                  <c:v>3661.8384217983089</c:v>
                </c:pt>
                <c:pt idx="42">
                  <c:v>3857.6641321237935</c:v>
                </c:pt>
                <c:pt idx="43">
                  <c:v>4063.8227299514069</c:v>
                </c:pt>
                <c:pt idx="44">
                  <c:v>4278.3944324654731</c:v>
                </c:pt>
                <c:pt idx="45">
                  <c:v>4500.0365446618134</c:v>
                </c:pt>
                <c:pt idx="46">
                  <c:v>4723.159106071419</c:v>
                </c:pt>
                <c:pt idx="47">
                  <c:v>4945.8961134899673</c:v>
                </c:pt>
                <c:pt idx="48">
                  <c:v>5176.9331506889002</c:v>
                </c:pt>
                <c:pt idx="49">
                  <c:v>5431.4251763388311</c:v>
                </c:pt>
                <c:pt idx="50">
                  <c:v>5695.3183227906175</c:v>
                </c:pt>
                <c:pt idx="51">
                  <c:v>5953.5189726296303</c:v>
                </c:pt>
                <c:pt idx="52">
                  <c:v>6205.5434862328184</c:v>
                </c:pt>
                <c:pt idx="53">
                  <c:v>6443.2719604530985</c:v>
                </c:pt>
                <c:pt idx="54">
                  <c:v>6690.9262611915501</c:v>
                </c:pt>
                <c:pt idx="55">
                  <c:v>6916.4645456852468</c:v>
                </c:pt>
                <c:pt idx="56">
                  <c:v>7126.8998181480802</c:v>
                </c:pt>
                <c:pt idx="57">
                  <c:v>7346.6282528547399</c:v>
                </c:pt>
                <c:pt idx="58">
                  <c:v>7570.0454651654545</c:v>
                </c:pt>
                <c:pt idx="59">
                  <c:v>7787.2439580868386</c:v>
                </c:pt>
                <c:pt idx="60">
                  <c:v>8016.081356677134</c:v>
                </c:pt>
                <c:pt idx="61">
                  <c:v>8270.4565782847967</c:v>
                </c:pt>
                <c:pt idx="62">
                  <c:v>8543.6767080772934</c:v>
                </c:pt>
                <c:pt idx="63">
                  <c:v>8787.454675975072</c:v>
                </c:pt>
                <c:pt idx="64">
                  <c:v>9016.7857686003608</c:v>
                </c:pt>
                <c:pt idx="65">
                  <c:v>9258.1037041001582</c:v>
                </c:pt>
                <c:pt idx="66">
                  <c:v>9510.6460746509001</c:v>
                </c:pt>
                <c:pt idx="67">
                  <c:v>9771.3059786702106</c:v>
                </c:pt>
                <c:pt idx="68">
                  <c:v>10044.684621140887</c:v>
                </c:pt>
                <c:pt idx="69">
                  <c:v>10325.673496765869</c:v>
                </c:pt>
                <c:pt idx="70">
                  <c:v>10586.15529596415</c:v>
                </c:pt>
                <c:pt idx="71">
                  <c:v>10825.253009681282</c:v>
                </c:pt>
                <c:pt idx="72">
                  <c:v>11047.111189750038</c:v>
                </c:pt>
                <c:pt idx="73">
                  <c:v>11242.172633087177</c:v>
                </c:pt>
                <c:pt idx="74">
                  <c:v>11442.475779461674</c:v>
                </c:pt>
                <c:pt idx="75">
                  <c:v>11660.095583953413</c:v>
                </c:pt>
                <c:pt idx="76">
                  <c:v>11888.794779101871</c:v>
                </c:pt>
                <c:pt idx="77">
                  <c:v>12101.469199684932</c:v>
                </c:pt>
                <c:pt idx="78">
                  <c:v>12302.700751329479</c:v>
                </c:pt>
                <c:pt idx="79">
                  <c:v>12514.920569858479</c:v>
                </c:pt>
                <c:pt idx="80">
                  <c:v>12732.868159361569</c:v>
                </c:pt>
                <c:pt idx="81">
                  <c:v>12968.463012659451</c:v>
                </c:pt>
                <c:pt idx="82">
                  <c:v>13185.12465703958</c:v>
                </c:pt>
                <c:pt idx="83">
                  <c:v>13403.092322344723</c:v>
                </c:pt>
                <c:pt idx="84">
                  <c:v>13609.839453309833</c:v>
                </c:pt>
                <c:pt idx="85">
                  <c:v>13836.568015783421</c:v>
                </c:pt>
                <c:pt idx="86">
                  <c:v>14082.185234011962</c:v>
                </c:pt>
                <c:pt idx="87">
                  <c:v>14397.009261976214</c:v>
                </c:pt>
                <c:pt idx="88">
                  <c:v>14741.937695144134</c:v>
                </c:pt>
                <c:pt idx="89">
                  <c:v>15100.301038456928</c:v>
                </c:pt>
                <c:pt idx="90">
                  <c:v>15386.567441593335</c:v>
                </c:pt>
                <c:pt idx="91">
                  <c:v>15649.439221747869</c:v>
                </c:pt>
                <c:pt idx="92">
                  <c:v>15970.762949922273</c:v>
                </c:pt>
                <c:pt idx="93">
                  <c:v>16292.080532105623</c:v>
                </c:pt>
                <c:pt idx="94">
                  <c:v>16579.10481632255</c:v>
                </c:pt>
                <c:pt idx="95">
                  <c:v>16875.221591635858</c:v>
                </c:pt>
                <c:pt idx="96">
                  <c:v>17213.395021538952</c:v>
                </c:pt>
                <c:pt idx="97">
                  <c:v>17491.003769158873</c:v>
                </c:pt>
                <c:pt idx="98">
                  <c:v>17796.411522918599</c:v>
                </c:pt>
                <c:pt idx="99">
                  <c:v>18108.180174167424</c:v>
                </c:pt>
                <c:pt idx="100">
                  <c:v>18431.297996994937</c:v>
                </c:pt>
                <c:pt idx="101">
                  <c:v>18753.530717295504</c:v>
                </c:pt>
                <c:pt idx="102">
                  <c:v>19074.895600105276</c:v>
                </c:pt>
                <c:pt idx="103">
                  <c:v>19395.411218924139</c:v>
                </c:pt>
                <c:pt idx="104">
                  <c:v>19715.097231325261</c:v>
                </c:pt>
                <c:pt idx="105">
                  <c:v>20033.974175546449</c:v>
                </c:pt>
                <c:pt idx="106">
                  <c:v>20352.063286693006</c:v>
                </c:pt>
                <c:pt idx="107">
                  <c:v>20669.38633121199</c:v>
                </c:pt>
                <c:pt idx="108">
                  <c:v>20985.965458337203</c:v>
                </c:pt>
                <c:pt idx="109">
                  <c:v>21301.823067251433</c:v>
                </c:pt>
                <c:pt idx="110">
                  <c:v>21671.426367031298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B-49BC-B625-45FC07791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030080"/>
        <c:axId val="220031616"/>
      </c:lineChart>
      <c:catAx>
        <c:axId val="22003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003161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20031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licences (000)</a:t>
                </a:r>
              </a:p>
            </c:rich>
          </c:tx>
          <c:layout>
            <c:manualLayout>
              <c:xMode val="edge"/>
              <c:yMode val="edge"/>
              <c:x val="1.537323600418428E-2"/>
              <c:y val="0.34009595584814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0030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718172541664648"/>
          <c:y val="0.10953348731445314"/>
          <c:w val="0.14064544218540234"/>
          <c:h val="0.205174075815022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14E-2"/>
          <c:y val="5.0925925925925923E-2"/>
          <c:w val="0.88389129483814521"/>
          <c:h val="0.74847987751531053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holders'!$FI$12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holders'!$FF$38:$FF$123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holders'!$FI$38:$FI$123</c:f>
              <c:numCache>
                <c:formatCode>0.00</c:formatCode>
                <c:ptCount val="86"/>
                <c:pt idx="0">
                  <c:v>0.15072364259936347</c:v>
                </c:pt>
                <c:pt idx="1">
                  <c:v>0.17378076464421022</c:v>
                </c:pt>
                <c:pt idx="2">
                  <c:v>0.1880041291918931</c:v>
                </c:pt>
                <c:pt idx="3">
                  <c:v>0.19566255701806434</c:v>
                </c:pt>
                <c:pt idx="4">
                  <c:v>0.20321034234706284</c:v>
                </c:pt>
                <c:pt idx="5">
                  <c:v>0.20878168690075732</c:v>
                </c:pt>
                <c:pt idx="6">
                  <c:v>0.22487680265978241</c:v>
                </c:pt>
                <c:pt idx="7">
                  <c:v>0.24392642066712228</c:v>
                </c:pt>
                <c:pt idx="8">
                  <c:v>0.25300168484010305</c:v>
                </c:pt>
                <c:pt idx="9">
                  <c:v>0.26204902589966944</c:v>
                </c:pt>
                <c:pt idx="10">
                  <c:v>0.28087216796293363</c:v>
                </c:pt>
                <c:pt idx="11">
                  <c:v>0.28922721341743862</c:v>
                </c:pt>
                <c:pt idx="12">
                  <c:v>0.29490595687515053</c:v>
                </c:pt>
                <c:pt idx="13">
                  <c:v>0.30473079910606576</c:v>
                </c:pt>
                <c:pt idx="14">
                  <c:v>0.31932395814121789</c:v>
                </c:pt>
                <c:pt idx="15">
                  <c:v>0.32520527348461786</c:v>
                </c:pt>
                <c:pt idx="16">
                  <c:v>0.34034952639131394</c:v>
                </c:pt>
                <c:pt idx="17">
                  <c:v>0.34925868394936233</c:v>
                </c:pt>
                <c:pt idx="18">
                  <c:v>0.35112512645269334</c:v>
                </c:pt>
                <c:pt idx="19">
                  <c:v>0.36402724798109015</c:v>
                </c:pt>
                <c:pt idx="20">
                  <c:v>0.37695979065563562</c:v>
                </c:pt>
                <c:pt idx="21">
                  <c:v>0.37433665097266572</c:v>
                </c:pt>
                <c:pt idx="22">
                  <c:v>0.39147677830928668</c:v>
                </c:pt>
                <c:pt idx="23">
                  <c:v>0.39850886609588038</c:v>
                </c:pt>
                <c:pt idx="24">
                  <c:v>0.41783873570933505</c:v>
                </c:pt>
                <c:pt idx="25">
                  <c:v>0.43732470167441545</c:v>
                </c:pt>
                <c:pt idx="26">
                  <c:v>0.44934544157262291</c:v>
                </c:pt>
                <c:pt idx="27">
                  <c:v>0.458633854599238</c:v>
                </c:pt>
                <c:pt idx="28">
                  <c:v>0.46352802820902389</c:v>
                </c:pt>
                <c:pt idx="29">
                  <c:v>0.47976087766174441</c:v>
                </c:pt>
                <c:pt idx="30">
                  <c:v>0.4959937271144651</c:v>
                </c:pt>
                <c:pt idx="31">
                  <c:v>0.50995779623716553</c:v>
                </c:pt>
                <c:pt idx="32">
                  <c:v>0.52392186535986596</c:v>
                </c:pt>
                <c:pt idx="33">
                  <c:v>0.53968226038333345</c:v>
                </c:pt>
                <c:pt idx="34">
                  <c:v>0.53764470078139381</c:v>
                </c:pt>
                <c:pt idx="35">
                  <c:v>0.54558057638474622</c:v>
                </c:pt>
                <c:pt idx="36">
                  <c:v>0.55517633110102271</c:v>
                </c:pt>
                <c:pt idx="37">
                  <c:v>0.56448671472726764</c:v>
                </c:pt>
                <c:pt idx="38">
                  <c:v>0.56941320144382179</c:v>
                </c:pt>
                <c:pt idx="39">
                  <c:v>0.57170820563131786</c:v>
                </c:pt>
                <c:pt idx="40">
                  <c:v>0.58084672289771133</c:v>
                </c:pt>
                <c:pt idx="41">
                  <c:v>0.58998524016410459</c:v>
                </c:pt>
                <c:pt idx="42">
                  <c:v>0.59912375743049795</c:v>
                </c:pt>
                <c:pt idx="43">
                  <c:v>0.60826227469689154</c:v>
                </c:pt>
                <c:pt idx="44">
                  <c:v>0.61255532918076383</c:v>
                </c:pt>
                <c:pt idx="45">
                  <c:v>0.61154721150199598</c:v>
                </c:pt>
                <c:pt idx="46">
                  <c:v>0.60650383509411332</c:v>
                </c:pt>
                <c:pt idx="47">
                  <c:v>0.60015049457834524</c:v>
                </c:pt>
                <c:pt idx="48">
                  <c:v>0.60369162544527066</c:v>
                </c:pt>
                <c:pt idx="49">
                  <c:v>0.60914910177133286</c:v>
                </c:pt>
                <c:pt idx="50">
                  <c:v>0.61319364685815858</c:v>
                </c:pt>
                <c:pt idx="51">
                  <c:v>0.61714095231244659</c:v>
                </c:pt>
                <c:pt idx="52">
                  <c:v>0.6252088039216972</c:v>
                </c:pt>
                <c:pt idx="53">
                  <c:v>0.63147453683767718</c:v>
                </c:pt>
                <c:pt idx="54">
                  <c:v>0.63344206465166331</c:v>
                </c:pt>
                <c:pt idx="55">
                  <c:v>0.63586929281742921</c:v>
                </c:pt>
                <c:pt idx="56">
                  <c:v>0.61962134715731865</c:v>
                </c:pt>
                <c:pt idx="57">
                  <c:v>0.63293008207958057</c:v>
                </c:pt>
                <c:pt idx="58">
                  <c:v>0.64384192118237216</c:v>
                </c:pt>
                <c:pt idx="59">
                  <c:v>0.65036757519533361</c:v>
                </c:pt>
                <c:pt idx="60">
                  <c:v>0.65689322920829518</c:v>
                </c:pt>
                <c:pt idx="61">
                  <c:v>0.66352255261545323</c:v>
                </c:pt>
                <c:pt idx="62">
                  <c:v>0.66962771083173878</c:v>
                </c:pt>
                <c:pt idx="63">
                  <c:v>0.66854392049576072</c:v>
                </c:pt>
                <c:pt idx="64">
                  <c:v>0.66929016983753431</c:v>
                </c:pt>
                <c:pt idx="65">
                  <c:v>0.6706731240289463</c:v>
                </c:pt>
                <c:pt idx="66">
                  <c:v>0.67793696751402666</c:v>
                </c:pt>
                <c:pt idx="67">
                  <c:v>0.68248035376906457</c:v>
                </c:pt>
                <c:pt idx="68">
                  <c:v>0.68351728795245814</c:v>
                </c:pt>
                <c:pt idx="69">
                  <c:v>0.6848857279846573</c:v>
                </c:pt>
                <c:pt idx="70">
                  <c:v>0.6887627688348521</c:v>
                </c:pt>
                <c:pt idx="71">
                  <c:v>0.69029083526232082</c:v>
                </c:pt>
                <c:pt idx="72">
                  <c:v>0.69138029207285301</c:v>
                </c:pt>
                <c:pt idx="73">
                  <c:v>0.69291505839891721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1-44F4-8497-EA51396DBE9B}"/>
            </c:ext>
          </c:extLst>
        </c:ser>
        <c:ser>
          <c:idx val="1"/>
          <c:order val="1"/>
          <c:tx>
            <c:strRef>
              <c:f>'Licence holders'!$FJ$12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holders'!$FF$38:$FF$123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holders'!$FJ$38:$FJ$123</c:f>
              <c:numCache>
                <c:formatCode>0.00</c:formatCode>
                <c:ptCount val="86"/>
                <c:pt idx="0">
                  <c:v>0.16942231784784742</c:v>
                </c:pt>
                <c:pt idx="1">
                  <c:v>0.17792642583647728</c:v>
                </c:pt>
                <c:pt idx="2">
                  <c:v>0.18671647374437036</c:v>
                </c:pt>
                <c:pt idx="3">
                  <c:v>0.19578815229728364</c:v>
                </c:pt>
                <c:pt idx="4">
                  <c:v>0.20513567815918163</c:v>
                </c:pt>
                <c:pt idx="5">
                  <c:v>0.21475174391908669</c:v>
                </c:pt>
                <c:pt idx="6">
                  <c:v>0.22462748215477621</c:v>
                </c:pt>
                <c:pt idx="7">
                  <c:v>0.23475244535780418</c:v>
                </c:pt>
                <c:pt idx="8">
                  <c:v>0.2451146033194426</c:v>
                </c:pt>
                <c:pt idx="9">
                  <c:v>0.25570035932704471</c:v>
                </c:pt>
                <c:pt idx="10">
                  <c:v>0.26649458620685151</c:v>
                </c:pt>
                <c:pt idx="11">
                  <c:v>0.27748068287726158</c:v>
                </c:pt>
                <c:pt idx="12">
                  <c:v>0.28864065165410568</c:v>
                </c:pt>
                <c:pt idx="13">
                  <c:v>0.29995519608765281</c:v>
                </c:pt>
                <c:pt idx="14">
                  <c:v>0.31140383862389726</c:v>
                </c:pt>
                <c:pt idx="15">
                  <c:v>0.32296505688644328</c:v>
                </c:pt>
                <c:pt idx="16">
                  <c:v>0.33461643688798065</c:v>
                </c:pt>
                <c:pt idx="17">
                  <c:v>0.34633484102067241</c:v>
                </c:pt>
                <c:pt idx="18">
                  <c:v>0.35809658826134538</c:v>
                </c:pt>
                <c:pt idx="19">
                  <c:v>0.36987764367750109</c:v>
                </c:pt>
                <c:pt idx="20">
                  <c:v>0.38165381404901194</c:v>
                </c:pt>
                <c:pt idx="21">
                  <c:v>0.39340094623987748</c:v>
                </c:pt>
                <c:pt idx="22">
                  <c:v>0.40509512487270466</c:v>
                </c:pt>
                <c:pt idx="23">
                  <c:v>0.41671286587932543</c:v>
                </c:pt>
                <c:pt idx="24">
                  <c:v>0.42823130262324294</c:v>
                </c:pt>
                <c:pt idx="25">
                  <c:v>0.43962836150787843</c:v>
                </c:pt>
                <c:pt idx="26">
                  <c:v>0.45088292428915816</c:v>
                </c:pt>
                <c:pt idx="27">
                  <c:v>0.46197497468846405</c:v>
                </c:pt>
                <c:pt idx="28">
                  <c:v>0.4728857273362459</c:v>
                </c:pt>
                <c:pt idx="29">
                  <c:v>0.48359773754969437</c:v>
                </c:pt>
                <c:pt idx="30">
                  <c:v>0.49409499094102327</c:v>
                </c:pt>
                <c:pt idx="31">
                  <c:v>0.50436297234757599</c:v>
                </c:pt>
                <c:pt idx="32">
                  <c:v>0.51438871405375652</c:v>
                </c:pt>
                <c:pt idx="33">
                  <c:v>0.52416082372225647</c:v>
                </c:pt>
                <c:pt idx="34">
                  <c:v>0.53366949285532705</c:v>
                </c:pt>
                <c:pt idx="35">
                  <c:v>0.54290648695601662</c:v>
                </c:pt>
                <c:pt idx="36">
                  <c:v>0.55186511884760536</c:v>
                </c:pt>
                <c:pt idx="37">
                  <c:v>0.56054020683329919</c:v>
                </c:pt>
                <c:pt idx="38">
                  <c:v>0.56892801953693217</c:v>
                </c:pt>
                <c:pt idx="39">
                  <c:v>0.57702620936095594</c:v>
                </c:pt>
                <c:pt idx="40">
                  <c:v>0.58483373653449355</c:v>
                </c:pt>
                <c:pt idx="41">
                  <c:v>0.59235078570764454</c:v>
                </c:pt>
                <c:pt idx="42">
                  <c:v>0.59957867698556988</c:v>
                </c:pt>
                <c:pt idx="43">
                  <c:v>0.60651977319503569</c:v>
                </c:pt>
                <c:pt idx="44">
                  <c:v>0.61317738504507413</c:v>
                </c:pt>
                <c:pt idx="45">
                  <c:v>0.61317738504507413</c:v>
                </c:pt>
                <c:pt idx="46">
                  <c:v>0.60651977319503569</c:v>
                </c:pt>
                <c:pt idx="47">
                  <c:v>0.60308488865159604</c:v>
                </c:pt>
                <c:pt idx="48">
                  <c:v>0.605178238840411</c:v>
                </c:pt>
                <c:pt idx="49">
                  <c:v>0.61059430469608045</c:v>
                </c:pt>
                <c:pt idx="50">
                  <c:v>0.61582891104264259</c:v>
                </c:pt>
                <c:pt idx="51">
                  <c:v>0.62088442559377444</c:v>
                </c:pt>
                <c:pt idx="52">
                  <c:v>0.62576351582939593</c:v>
                </c:pt>
                <c:pt idx="53">
                  <c:v>0.63046911817079399</c:v>
                </c:pt>
                <c:pt idx="54">
                  <c:v>0.63500440798976232</c:v>
                </c:pt>
                <c:pt idx="55">
                  <c:v>0.63484005990801717</c:v>
                </c:pt>
                <c:pt idx="56">
                  <c:v>0.61996513154024002</c:v>
                </c:pt>
                <c:pt idx="57">
                  <c:v>0.63334638357735007</c:v>
                </c:pt>
                <c:pt idx="58">
                  <c:v>0.640007603428699</c:v>
                </c:pt>
                <c:pt idx="59">
                  <c:v>0.64937166555671411</c:v>
                </c:pt>
                <c:pt idx="60">
                  <c:v>0.65884046189462053</c:v>
                </c:pt>
                <c:pt idx="61">
                  <c:v>0.66228676976407175</c:v>
                </c:pt>
                <c:pt idx="62">
                  <c:v>0.66559355689184674</c:v>
                </c:pt>
                <c:pt idx="63">
                  <c:v>0.66876500066355249</c:v>
                </c:pt>
                <c:pt idx="64">
                  <c:v>0.67180528810259199</c:v>
                </c:pt>
                <c:pt idx="65">
                  <c:v>0.67471860087063451</c:v>
                </c:pt>
                <c:pt idx="66">
                  <c:v>0.67750910165209122</c:v>
                </c:pt>
                <c:pt idx="67">
                  <c:v>0.68018092187211887</c:v>
                </c:pt>
                <c:pt idx="68">
                  <c:v>0.68273815069158861</c:v>
                </c:pt>
                <c:pt idx="69">
                  <c:v>0.68518482521783675</c:v>
                </c:pt>
                <c:pt idx="70">
                  <c:v>0.68752492186668468</c:v>
                </c:pt>
                <c:pt idx="71">
                  <c:v>0.6897623488090554</c:v>
                </c:pt>
                <c:pt idx="72">
                  <c:v>0.69190093943435882</c:v>
                </c:pt>
                <c:pt idx="73">
                  <c:v>0.69394444676255718</c:v>
                </c:pt>
                <c:pt idx="74">
                  <c:v>0.69589653873730162</c:v>
                </c:pt>
                <c:pt idx="75">
                  <c:v>0.69776079433365634</c:v>
                </c:pt>
                <c:pt idx="76">
                  <c:v>0.69954070041556937</c:v>
                </c:pt>
                <c:pt idx="77">
                  <c:v>0.70123964928032656</c:v>
                </c:pt>
                <c:pt idx="78">
                  <c:v>0.70286093682962747</c:v>
                </c:pt>
                <c:pt idx="79">
                  <c:v>0.7044077613095957</c:v>
                </c:pt>
                <c:pt idx="80">
                  <c:v>0.70588322256488101</c:v>
                </c:pt>
                <c:pt idx="81">
                  <c:v>0.70729032175499318</c:v>
                </c:pt>
                <c:pt idx="82">
                  <c:v>0.70863196148405094</c:v>
                </c:pt>
                <c:pt idx="83">
                  <c:v>0.7099109462982065</c:v>
                </c:pt>
                <c:pt idx="84">
                  <c:v>0.71112998350806822</c:v>
                </c:pt>
                <c:pt idx="85">
                  <c:v>0.71229168429645784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1-44F4-8497-EA51396DB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408000"/>
        <c:axId val="851400456"/>
      </c:lineChart>
      <c:catAx>
        <c:axId val="85140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4004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51400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40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73250218722661"/>
          <c:y val="0.91261519393409141"/>
          <c:w val="0.5265347769028871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holders'!$FV$12</c:f>
              <c:strCache>
                <c:ptCount val="1"/>
                <c:pt idx="0">
                  <c:v>LicLogist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holders'!$FQ$38:$FQ$123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holders'!$FV$38:$FV$123</c:f>
              <c:numCache>
                <c:formatCode>General</c:formatCode>
                <c:ptCount val="86"/>
                <c:pt idx="0">
                  <c:v>-1.2145070151289084</c:v>
                </c:pt>
                <c:pt idx="1">
                  <c:v>-1.0586521811923826</c:v>
                </c:pt>
                <c:pt idx="2">
                  <c:v>-0.96079207418348622</c:v>
                </c:pt>
                <c:pt idx="3">
                  <c:v>-0.88490614173116056</c:v>
                </c:pt>
                <c:pt idx="4">
                  <c:v>-0.87054362323972634</c:v>
                </c:pt>
                <c:pt idx="5">
                  <c:v>-0.80546243472611501</c:v>
                </c:pt>
                <c:pt idx="6">
                  <c:v>-0.71738938201807723</c:v>
                </c:pt>
                <c:pt idx="7">
                  <c:v>-0.60211229178576409</c:v>
                </c:pt>
                <c:pt idx="8">
                  <c:v>-0.6213200879604488</c:v>
                </c:pt>
                <c:pt idx="9">
                  <c:v>-0.51819251470639671</c:v>
                </c:pt>
                <c:pt idx="10">
                  <c:v>-0.521599100888825</c:v>
                </c:pt>
                <c:pt idx="11">
                  <c:v>-0.4086377138228659</c:v>
                </c:pt>
                <c:pt idx="12">
                  <c:v>-0.38810319921628894</c:v>
                </c:pt>
                <c:pt idx="13">
                  <c:v>-0.33324828236723497</c:v>
                </c:pt>
                <c:pt idx="14">
                  <c:v>-0.32134304949476089</c:v>
                </c:pt>
                <c:pt idx="15">
                  <c:v>-0.25539714409136405</c:v>
                </c:pt>
                <c:pt idx="16">
                  <c:v>-0.17840564812605506</c:v>
                </c:pt>
                <c:pt idx="17">
                  <c:v>-0.1293700248095207</c:v>
                </c:pt>
                <c:pt idx="18">
                  <c:v>-0.10987003590747191</c:v>
                </c:pt>
                <c:pt idx="19">
                  <c:v>-6.759005095141897E-2</c:v>
                </c:pt>
                <c:pt idx="20">
                  <c:v>-1.8308606454537659E-2</c:v>
                </c:pt>
                <c:pt idx="21">
                  <c:v>1.6518159292938272E-2</c:v>
                </c:pt>
                <c:pt idx="22">
                  <c:v>6.6461366581642575E-2</c:v>
                </c:pt>
                <c:pt idx="23">
                  <c:v>0.12231665277085184</c:v>
                </c:pt>
                <c:pt idx="24">
                  <c:v>0.17921358937416929</c:v>
                </c:pt>
                <c:pt idx="25">
                  <c:v>0.23943080061449992</c:v>
                </c:pt>
                <c:pt idx="26">
                  <c:v>0.29123258264189861</c:v>
                </c:pt>
                <c:pt idx="27">
                  <c:v>0.35270302843667151</c:v>
                </c:pt>
                <c:pt idx="28">
                  <c:v>0.43679273238787741</c:v>
                </c:pt>
                <c:pt idx="29">
                  <c:v>0.62147533381708775</c:v>
                </c:pt>
                <c:pt idx="30">
                  <c:v>0.64183787038442075</c:v>
                </c:pt>
                <c:pt idx="31">
                  <c:v>0.73452194359429124</c:v>
                </c:pt>
                <c:pt idx="32">
                  <c:v>0.8327141760832818</c:v>
                </c:pt>
                <c:pt idx="33">
                  <c:v>0.78410021330646007</c:v>
                </c:pt>
                <c:pt idx="34">
                  <c:v>0.85473151212582843</c:v>
                </c:pt>
                <c:pt idx="35">
                  <c:v>0.90899160328204742</c:v>
                </c:pt>
                <c:pt idx="36">
                  <c:v>0.9810735311747325</c:v>
                </c:pt>
                <c:pt idx="37">
                  <c:v>1.0629063405494297</c:v>
                </c:pt>
                <c:pt idx="38">
                  <c:v>1.1307760457039184</c:v>
                </c:pt>
                <c:pt idx="39">
                  <c:v>1.1794817398479558</c:v>
                </c:pt>
                <c:pt idx="40">
                  <c:v>1.3231998663733466</c:v>
                </c:pt>
                <c:pt idx="41">
                  <c:v>1.5059217083959111</c:v>
                </c:pt>
                <c:pt idx="42">
                  <c:v>1.4471973500005704</c:v>
                </c:pt>
                <c:pt idx="43">
                  <c:v>1.6029465487837213</c:v>
                </c:pt>
                <c:pt idx="44">
                  <c:v>1.7357626079589581</c:v>
                </c:pt>
                <c:pt idx="45">
                  <c:v>1.8492512788387006</c:v>
                </c:pt>
                <c:pt idx="46">
                  <c:v>1.9571728422102133</c:v>
                </c:pt>
                <c:pt idx="47">
                  <c:v>2.0387512873310416</c:v>
                </c:pt>
                <c:pt idx="48">
                  <c:v>2.1287193986541011</c:v>
                </c:pt>
                <c:pt idx="49">
                  <c:v>2.1601087183391336</c:v>
                </c:pt>
                <c:pt idx="50">
                  <c:v>2.1869063049793955</c:v>
                </c:pt>
                <c:pt idx="51">
                  <c:v>2.2381045300503315</c:v>
                </c:pt>
                <c:pt idx="52">
                  <c:v>2.3471073649441738</c:v>
                </c:pt>
                <c:pt idx="53">
                  <c:v>2.4710437815843558</c:v>
                </c:pt>
                <c:pt idx="54">
                  <c:v>2.6094851931536152</c:v>
                </c:pt>
                <c:pt idx="55">
                  <c:v>2.7667484018503794</c:v>
                </c:pt>
                <c:pt idx="56">
                  <c:v>2.9493984969632767</c:v>
                </c:pt>
                <c:pt idx="57">
                  <c:v>2.890178713342872</c:v>
                </c:pt>
                <c:pt idx="58">
                  <c:v>2.9378038744354109</c:v>
                </c:pt>
                <c:pt idx="59">
                  <c:v>3.0312070071715214</c:v>
                </c:pt>
                <c:pt idx="60">
                  <c:v>3.0989962545081942</c:v>
                </c:pt>
                <c:pt idx="61">
                  <c:v>3.1138904131790133</c:v>
                </c:pt>
                <c:pt idx="62">
                  <c:v>3.1070978073248758</c:v>
                </c:pt>
                <c:pt idx="63">
                  <c:v>3.0758663286707693</c:v>
                </c:pt>
                <c:pt idx="64">
                  <c:v>3.2990575143467158</c:v>
                </c:pt>
                <c:pt idx="65">
                  <c:v>3.1404539377060088</c:v>
                </c:pt>
                <c:pt idx="66">
                  <c:v>3.3107961106214239</c:v>
                </c:pt>
                <c:pt idx="67">
                  <c:v>3.257815852755944</c:v>
                </c:pt>
                <c:pt idx="68">
                  <c:v>3.2051174138124141</c:v>
                </c:pt>
                <c:pt idx="69">
                  <c:v>3.2363713908333045</c:v>
                </c:pt>
                <c:pt idx="70">
                  <c:v>3.1265962930694671</c:v>
                </c:pt>
                <c:pt idx="71">
                  <c:v>3.0030879687345804</c:v>
                </c:pt>
                <c:pt idx="72">
                  <c:v>2.9505898067251168</c:v>
                </c:pt>
                <c:pt idx="73">
                  <c:v>2.9499537930523587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C-4E96-B0B5-DAE97E3E3B92}"/>
            </c:ext>
          </c:extLst>
        </c:ser>
        <c:ser>
          <c:idx val="1"/>
          <c:order val="1"/>
          <c:tx>
            <c:strRef>
              <c:f>'Licence holders'!$FW$12</c:f>
              <c:strCache>
                <c:ptCount val="1"/>
                <c:pt idx="0">
                  <c:v> 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holders'!$FQ$38:$FQ$123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holders'!$FW$38:$FW$123</c:f>
              <c:numCache>
                <c:formatCode>General</c:formatCode>
                <c:ptCount val="86"/>
                <c:pt idx="0">
                  <c:v>-1.1377865873006447</c:v>
                </c:pt>
                <c:pt idx="1">
                  <c:v>-1.078906013290502</c:v>
                </c:pt>
                <c:pt idx="2">
                  <c:v>-1.0200254392803592</c:v>
                </c:pt>
                <c:pt idx="3">
                  <c:v>-0.96114486527021636</c:v>
                </c:pt>
                <c:pt idx="4">
                  <c:v>-0.90226429126007357</c:v>
                </c:pt>
                <c:pt idx="5">
                  <c:v>-0.84338371724993089</c:v>
                </c:pt>
                <c:pt idx="6">
                  <c:v>-0.78450314323978809</c:v>
                </c:pt>
                <c:pt idx="7">
                  <c:v>-0.7256225692296453</c:v>
                </c:pt>
                <c:pt idx="8">
                  <c:v>-0.6667419952195025</c:v>
                </c:pt>
                <c:pt idx="9">
                  <c:v>-0.60786142120935971</c:v>
                </c:pt>
                <c:pt idx="10">
                  <c:v>-0.54898084719921691</c:v>
                </c:pt>
                <c:pt idx="11">
                  <c:v>-0.49010027318907423</c:v>
                </c:pt>
                <c:pt idx="12">
                  <c:v>-0.43121969917893144</c:v>
                </c:pt>
                <c:pt idx="13">
                  <c:v>-0.37233912516878864</c:v>
                </c:pt>
                <c:pt idx="14">
                  <c:v>-0.31345855115864585</c:v>
                </c:pt>
                <c:pt idx="15">
                  <c:v>-0.25457797714850305</c:v>
                </c:pt>
                <c:pt idx="16">
                  <c:v>-0.19569740313836026</c:v>
                </c:pt>
                <c:pt idx="17">
                  <c:v>-0.13681682912821747</c:v>
                </c:pt>
                <c:pt idx="18">
                  <c:v>-7.7936255118074671E-2</c:v>
                </c:pt>
                <c:pt idx="19">
                  <c:v>-1.9055681107931877E-2</c:v>
                </c:pt>
                <c:pt idx="20">
                  <c:v>3.9824892902210918E-2</c:v>
                </c:pt>
                <c:pt idx="21">
                  <c:v>9.8705466912353712E-2</c:v>
                </c:pt>
                <c:pt idx="22">
                  <c:v>0.15758604092249651</c:v>
                </c:pt>
                <c:pt idx="23">
                  <c:v>0.21646661493263908</c:v>
                </c:pt>
                <c:pt idx="24">
                  <c:v>0.27534718894278187</c:v>
                </c:pt>
                <c:pt idx="25">
                  <c:v>0.33422776295292467</c:v>
                </c:pt>
                <c:pt idx="26">
                  <c:v>0.39310833696306746</c:v>
                </c:pt>
                <c:pt idx="27">
                  <c:v>0.45198891097321026</c:v>
                </c:pt>
                <c:pt idx="28">
                  <c:v>0.51086948498335294</c:v>
                </c:pt>
                <c:pt idx="29">
                  <c:v>0.56975005899349573</c:v>
                </c:pt>
                <c:pt idx="30">
                  <c:v>0.62863063300363853</c:v>
                </c:pt>
                <c:pt idx="31">
                  <c:v>0.68751120701378132</c:v>
                </c:pt>
                <c:pt idx="32">
                  <c:v>0.74639178102392412</c:v>
                </c:pt>
                <c:pt idx="33">
                  <c:v>0.80527235503406691</c:v>
                </c:pt>
                <c:pt idx="34">
                  <c:v>0.86415292904420971</c:v>
                </c:pt>
                <c:pt idx="35">
                  <c:v>0.9230335030543525</c:v>
                </c:pt>
                <c:pt idx="36">
                  <c:v>0.98191407706449529</c:v>
                </c:pt>
                <c:pt idx="37">
                  <c:v>1.0407946510746382</c:v>
                </c:pt>
                <c:pt idx="38">
                  <c:v>1.099675225084781</c:v>
                </c:pt>
                <c:pt idx="39">
                  <c:v>1.1585557990949238</c:v>
                </c:pt>
                <c:pt idx="40">
                  <c:v>1.285439824993567</c:v>
                </c:pt>
                <c:pt idx="41">
                  <c:v>1.4123238508922102</c:v>
                </c:pt>
                <c:pt idx="42">
                  <c:v>1.5392078767908535</c:v>
                </c:pt>
                <c:pt idx="43">
                  <c:v>1.6660919026894969</c:v>
                </c:pt>
                <c:pt idx="44">
                  <c:v>1.7929759285881401</c:v>
                </c:pt>
                <c:pt idx="45">
                  <c:v>1.9198599544867834</c:v>
                </c:pt>
                <c:pt idx="46">
                  <c:v>2.0467439803854268</c:v>
                </c:pt>
                <c:pt idx="47">
                  <c:v>2.1736280062840696</c:v>
                </c:pt>
                <c:pt idx="48">
                  <c:v>2.2325085802942124</c:v>
                </c:pt>
                <c:pt idx="49">
                  <c:v>2.2913891543043552</c:v>
                </c:pt>
                <c:pt idx="50">
                  <c:v>2.350269728314498</c:v>
                </c:pt>
                <c:pt idx="51">
                  <c:v>2.4091503023246408</c:v>
                </c:pt>
                <c:pt idx="52">
                  <c:v>2.4680308763347836</c:v>
                </c:pt>
                <c:pt idx="53">
                  <c:v>2.5269114503449264</c:v>
                </c:pt>
                <c:pt idx="54">
                  <c:v>2.5857920243550692</c:v>
                </c:pt>
                <c:pt idx="55">
                  <c:v>2.644672598365212</c:v>
                </c:pt>
                <c:pt idx="56">
                  <c:v>2.7035531723753548</c:v>
                </c:pt>
                <c:pt idx="57">
                  <c:v>2.7624337463854975</c:v>
                </c:pt>
                <c:pt idx="58">
                  <c:v>2.8213143203956403</c:v>
                </c:pt>
                <c:pt idx="59">
                  <c:v>2.8801948944057831</c:v>
                </c:pt>
                <c:pt idx="60">
                  <c:v>2.9390754684159259</c:v>
                </c:pt>
                <c:pt idx="61">
                  <c:v>2.9979560424260687</c:v>
                </c:pt>
                <c:pt idx="62">
                  <c:v>3.0568366164362115</c:v>
                </c:pt>
                <c:pt idx="63">
                  <c:v>3.1157171904463543</c:v>
                </c:pt>
                <c:pt idx="64">
                  <c:v>3.1745977644564971</c:v>
                </c:pt>
                <c:pt idx="65">
                  <c:v>3.2334783384666399</c:v>
                </c:pt>
                <c:pt idx="66">
                  <c:v>3.2923589124767827</c:v>
                </c:pt>
                <c:pt idx="67">
                  <c:v>3.2789226859418967</c:v>
                </c:pt>
                <c:pt idx="68">
                  <c:v>3.193169658861982</c:v>
                </c:pt>
                <c:pt idx="69">
                  <c:v>3.2520502328721248</c:v>
                </c:pt>
                <c:pt idx="70">
                  <c:v>3.1662972057922101</c:v>
                </c:pt>
                <c:pt idx="71">
                  <c:v>2.972068977894752</c:v>
                </c:pt>
                <c:pt idx="72">
                  <c:v>2.9586327513598665</c:v>
                </c:pt>
                <c:pt idx="73">
                  <c:v>2.9813549250974947</c:v>
                </c:pt>
                <c:pt idx="74">
                  <c:v>3.0402354991076375</c:v>
                </c:pt>
                <c:pt idx="75">
                  <c:v>3.0991160731177803</c:v>
                </c:pt>
                <c:pt idx="76">
                  <c:v>3.1579966471279231</c:v>
                </c:pt>
                <c:pt idx="77">
                  <c:v>3.2168772211380658</c:v>
                </c:pt>
                <c:pt idx="78">
                  <c:v>3.2757577951482086</c:v>
                </c:pt>
                <c:pt idx="79">
                  <c:v>3.3346383691583519</c:v>
                </c:pt>
                <c:pt idx="80">
                  <c:v>3.3935189431684947</c:v>
                </c:pt>
                <c:pt idx="81">
                  <c:v>3.4523995171786375</c:v>
                </c:pt>
                <c:pt idx="82">
                  <c:v>3.5112800911887803</c:v>
                </c:pt>
                <c:pt idx="83">
                  <c:v>3.5701606651989231</c:v>
                </c:pt>
                <c:pt idx="84">
                  <c:v>3.6290412392090658</c:v>
                </c:pt>
                <c:pt idx="85">
                  <c:v>3.6879218132192086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4C-4E96-B0B5-DAE97E3E3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82256"/>
        <c:axId val="569552736"/>
      </c:lineChart>
      <c:catAx>
        <c:axId val="5695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52736"/>
        <c:crosses val="autoZero"/>
        <c:auto val="1"/>
        <c:lblAlgn val="ctr"/>
        <c:lblOffset val="100"/>
        <c:noMultiLvlLbl val="0"/>
      </c:catAx>
      <c:valAx>
        <c:axId val="56955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8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91426071741033"/>
          <c:y val="5.0925925925925923E-2"/>
          <c:w val="0.83953018372703414"/>
          <c:h val="0.7345909886264218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holders'!$FR$12</c:f>
              <c:strCache>
                <c:ptCount val="1"/>
                <c:pt idx="0">
                  <c:v>VIC Licences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holders'!$FQ$38:$FQ$123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holders'!$FR$38:$FR$123</c:f>
              <c:numCache>
                <c:formatCode>General</c:formatCode>
                <c:ptCount val="86"/>
                <c:pt idx="0">
                  <c:v>353584</c:v>
                </c:pt>
                <c:pt idx="1">
                  <c:v>401610</c:v>
                </c:pt>
                <c:pt idx="2">
                  <c:v>437924</c:v>
                </c:pt>
                <c:pt idx="3">
                  <c:v>470971</c:v>
                </c:pt>
                <c:pt idx="4">
                  <c:v>487407</c:v>
                </c:pt>
                <c:pt idx="5">
                  <c:v>525709.00000000012</c:v>
                </c:pt>
                <c:pt idx="6">
                  <c:v>575723</c:v>
                </c:pt>
                <c:pt idx="7">
                  <c:v>639910</c:v>
                </c:pt>
                <c:pt idx="8">
                  <c:v>645962.00000000012</c:v>
                </c:pt>
                <c:pt idx="9">
                  <c:v>708307</c:v>
                </c:pt>
                <c:pt idx="10">
                  <c:v>725826</c:v>
                </c:pt>
                <c:pt idx="11">
                  <c:v>801852</c:v>
                </c:pt>
                <c:pt idx="12">
                  <c:v>831847</c:v>
                </c:pt>
                <c:pt idx="13">
                  <c:v>879779</c:v>
                </c:pt>
                <c:pt idx="14">
                  <c:v>908343</c:v>
                </c:pt>
                <c:pt idx="15">
                  <c:v>967952</c:v>
                </c:pt>
                <c:pt idx="16">
                  <c:v>1032431</c:v>
                </c:pt>
                <c:pt idx="17">
                  <c:v>1079751</c:v>
                </c:pt>
                <c:pt idx="18">
                  <c:v>1112750</c:v>
                </c:pt>
                <c:pt idx="19">
                  <c:v>1162448</c:v>
                </c:pt>
                <c:pt idx="20">
                  <c:v>1215435</c:v>
                </c:pt>
                <c:pt idx="21">
                  <c:v>1259476.9999999998</c:v>
                </c:pt>
                <c:pt idx="22">
                  <c:v>1313291</c:v>
                </c:pt>
                <c:pt idx="23">
                  <c:v>1371673</c:v>
                </c:pt>
                <c:pt idx="24">
                  <c:v>1435797</c:v>
                </c:pt>
                <c:pt idx="25">
                  <c:v>1502073.9999999998</c:v>
                </c:pt>
                <c:pt idx="26">
                  <c:v>1566395</c:v>
                </c:pt>
                <c:pt idx="27">
                  <c:v>1634118.0000000002</c:v>
                </c:pt>
                <c:pt idx="28">
                  <c:v>1711807.9999999998</c:v>
                </c:pt>
                <c:pt idx="29">
                  <c:v>1856909.9999999998</c:v>
                </c:pt>
                <c:pt idx="30">
                  <c:v>1885874</c:v>
                </c:pt>
                <c:pt idx="31">
                  <c:v>1957056.0000000002</c:v>
                </c:pt>
                <c:pt idx="32">
                  <c:v>2032519.9999999998</c:v>
                </c:pt>
                <c:pt idx="33">
                  <c:v>2016063</c:v>
                </c:pt>
                <c:pt idx="34">
                  <c:v>2072172</c:v>
                </c:pt>
                <c:pt idx="35">
                  <c:v>2120468.9999999995</c:v>
                </c:pt>
                <c:pt idx="36">
                  <c:v>2181714.0000000005</c:v>
                </c:pt>
                <c:pt idx="37">
                  <c:v>2255439</c:v>
                </c:pt>
                <c:pt idx="38">
                  <c:v>2318698.0000000005</c:v>
                </c:pt>
                <c:pt idx="39">
                  <c:v>2369622</c:v>
                </c:pt>
                <c:pt idx="40">
                  <c:v>2472792</c:v>
                </c:pt>
                <c:pt idx="41">
                  <c:v>2588163</c:v>
                </c:pt>
                <c:pt idx="42">
                  <c:v>2590357.9999999995</c:v>
                </c:pt>
                <c:pt idx="43">
                  <c:v>2696700.0000000005</c:v>
                </c:pt>
                <c:pt idx="44">
                  <c:v>2791312</c:v>
                </c:pt>
                <c:pt idx="45">
                  <c:v>2875289</c:v>
                </c:pt>
                <c:pt idx="46">
                  <c:v>2943669.0000000005</c:v>
                </c:pt>
                <c:pt idx="47">
                  <c:v>2992560</c:v>
                </c:pt>
                <c:pt idx="48">
                  <c:v>3031040</c:v>
                </c:pt>
                <c:pt idx="49">
                  <c:v>3047999</c:v>
                </c:pt>
                <c:pt idx="50">
                  <c:v>3073212</c:v>
                </c:pt>
                <c:pt idx="51">
                  <c:v>3114404</c:v>
                </c:pt>
                <c:pt idx="52">
                  <c:v>3169516</c:v>
                </c:pt>
                <c:pt idx="53">
                  <c:v>3228499.8821534393</c:v>
                </c:pt>
                <c:pt idx="54">
                  <c:v>3293556.2505112668</c:v>
                </c:pt>
                <c:pt idx="55">
                  <c:v>3363631.0729058613</c:v>
                </c:pt>
                <c:pt idx="56">
                  <c:v>3440181</c:v>
                </c:pt>
                <c:pt idx="57">
                  <c:v>3468762.033144468</c:v>
                </c:pt>
                <c:pt idx="58">
                  <c:v>3517719.1960030245</c:v>
                </c:pt>
                <c:pt idx="59">
                  <c:v>3572246.0888258303</c:v>
                </c:pt>
                <c:pt idx="60">
                  <c:v>3628214.6415509982</c:v>
                </c:pt>
                <c:pt idx="61">
                  <c:v>3682937.439377958</c:v>
                </c:pt>
                <c:pt idx="62">
                  <c:v>3748982.5418039593</c:v>
                </c:pt>
                <c:pt idx="63">
                  <c:v>3818617.2266906872</c:v>
                </c:pt>
                <c:pt idx="64">
                  <c:v>3937287.4364376324</c:v>
                </c:pt>
                <c:pt idx="65">
                  <c:v>3978321.9999999991</c:v>
                </c:pt>
                <c:pt idx="66">
                  <c:v>4060582</c:v>
                </c:pt>
                <c:pt idx="67">
                  <c:v>4135725.0000000005</c:v>
                </c:pt>
                <c:pt idx="68">
                  <c:v>4216265</c:v>
                </c:pt>
                <c:pt idx="69">
                  <c:v>4310687</c:v>
                </c:pt>
                <c:pt idx="70">
                  <c:v>4384609</c:v>
                </c:pt>
                <c:pt idx="71">
                  <c:v>4469780.8438005</c:v>
                </c:pt>
                <c:pt idx="72">
                  <c:v>4565595</c:v>
                </c:pt>
                <c:pt idx="73">
                  <c:v>4665764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6-4255-8768-DA3CD40D9F76}"/>
            </c:ext>
          </c:extLst>
        </c:ser>
        <c:ser>
          <c:idx val="1"/>
          <c:order val="1"/>
          <c:tx>
            <c:strRef>
              <c:f>'Licence holders'!$FS$12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holders'!$FQ$38:$FQ$123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holders'!$FS$38:$FS$123</c:f>
              <c:numCache>
                <c:formatCode>General</c:formatCode>
                <c:ptCount val="86"/>
                <c:pt idx="0">
                  <c:v>374935.19765655318</c:v>
                </c:pt>
                <c:pt idx="1">
                  <c:v>395600.65826956043</c:v>
                </c:pt>
                <c:pt idx="2">
                  <c:v>419412.55351763626</c:v>
                </c:pt>
                <c:pt idx="3">
                  <c:v>445963.57392266183</c:v>
                </c:pt>
                <c:pt idx="4">
                  <c:v>476580.52672103752</c:v>
                </c:pt>
                <c:pt idx="5">
                  <c:v>512031.48112891382</c:v>
                </c:pt>
                <c:pt idx="6">
                  <c:v>550062.30513666454</c:v>
                </c:pt>
                <c:pt idx="7">
                  <c:v>589810.03576577129</c:v>
                </c:pt>
                <c:pt idx="8">
                  <c:v>627008.08694924973</c:v>
                </c:pt>
                <c:pt idx="9">
                  <c:v>668975.03359714092</c:v>
                </c:pt>
                <c:pt idx="10">
                  <c:v>713398.5649957034</c:v>
                </c:pt>
                <c:pt idx="11">
                  <c:v>762950.55306589766</c:v>
                </c:pt>
                <c:pt idx="12">
                  <c:v>810568.12134728685</c:v>
                </c:pt>
                <c:pt idx="13">
                  <c:v>859811.33995670255</c:v>
                </c:pt>
                <c:pt idx="14">
                  <c:v>912496.95226793212</c:v>
                </c:pt>
                <c:pt idx="15">
                  <c:v>968398.83396363363</c:v>
                </c:pt>
                <c:pt idx="16">
                  <c:v>1022718.2976257488</c:v>
                </c:pt>
                <c:pt idx="17">
                  <c:v>1075472.007612366</c:v>
                </c:pt>
                <c:pt idx="18">
                  <c:v>1131507.0578304441</c:v>
                </c:pt>
                <c:pt idx="19">
                  <c:v>1191628.5074420907</c:v>
                </c:pt>
                <c:pt idx="20">
                  <c:v>1251086.5921985747</c:v>
                </c:pt>
                <c:pt idx="21">
                  <c:v>1310759.7919829164</c:v>
                </c:pt>
                <c:pt idx="22">
                  <c:v>1371012.6288732297</c:v>
                </c:pt>
                <c:pt idx="23">
                  <c:v>1432081.993911243</c:v>
                </c:pt>
                <c:pt idx="24">
                  <c:v>1498326.7738363601</c:v>
                </c:pt>
                <c:pt idx="25">
                  <c:v>1564388.6780935815</c:v>
                </c:pt>
                <c:pt idx="26">
                  <c:v>1634089.5756950923</c:v>
                </c:pt>
                <c:pt idx="27">
                  <c:v>1700451.5844402909</c:v>
                </c:pt>
                <c:pt idx="28">
                  <c:v>1761164.1419159479</c:v>
                </c:pt>
                <c:pt idx="29">
                  <c:v>1823090.1696621659</c:v>
                </c:pt>
                <c:pt idx="30">
                  <c:v>1877267.7129883273</c:v>
                </c:pt>
                <c:pt idx="31">
                  <c:v>1926985.472900132</c:v>
                </c:pt>
                <c:pt idx="32">
                  <c:v>1978460.0868467374</c:v>
                </c:pt>
                <c:pt idx="33">
                  <c:v>2029388.7222150308</c:v>
                </c:pt>
                <c:pt idx="34">
                  <c:v>2077987.3217630719</c:v>
                </c:pt>
                <c:pt idx="35">
                  <c:v>2128995.0679543056</c:v>
                </c:pt>
                <c:pt idx="36">
                  <c:v>2182213.9512504423</c:v>
                </c:pt>
                <c:pt idx="37">
                  <c:v>2242565.5374276354</c:v>
                </c:pt>
                <c:pt idx="38">
                  <c:v>2300961.2590310182</c:v>
                </c:pt>
                <c:pt idx="39">
                  <c:v>2357897.3927586242</c:v>
                </c:pt>
                <c:pt idx="40">
                  <c:v>2452942.1936065122</c:v>
                </c:pt>
                <c:pt idx="41">
                  <c:v>2542867.5541694318</c:v>
                </c:pt>
                <c:pt idx="42">
                  <c:v>2634458.6597455461</c:v>
                </c:pt>
                <c:pt idx="43">
                  <c:v>2724638.779263895</c:v>
                </c:pt>
                <c:pt idx="44">
                  <c:v>2814767.1154342182</c:v>
                </c:pt>
                <c:pt idx="45">
                  <c:v>2902189.1886300938</c:v>
                </c:pt>
                <c:pt idx="46">
                  <c:v>2975219.7204994918</c:v>
                </c:pt>
                <c:pt idx="47">
                  <c:v>3036697.652520196</c:v>
                </c:pt>
                <c:pt idx="48">
                  <c:v>3063151.5164802717</c:v>
                </c:pt>
                <c:pt idx="49">
                  <c:v>3087268.846367415</c:v>
                </c:pt>
                <c:pt idx="50">
                  <c:v>3120684.7726270584</c:v>
                </c:pt>
                <c:pt idx="51">
                  <c:v>3162321.5597687988</c:v>
                </c:pt>
                <c:pt idx="52">
                  <c:v>3201346.5390289305</c:v>
                </c:pt>
                <c:pt idx="53">
                  <c:v>3242225.7523778034</c:v>
                </c:pt>
                <c:pt idx="54">
                  <c:v>3288153.5121530392</c:v>
                </c:pt>
                <c:pt idx="55">
                  <c:v>3337996.1878973884</c:v>
                </c:pt>
                <c:pt idx="56">
                  <c:v>3393119.8550665132</c:v>
                </c:pt>
                <c:pt idx="57">
                  <c:v>3444057.6078713275</c:v>
                </c:pt>
                <c:pt idx="58">
                  <c:v>3495986.9428523858</c:v>
                </c:pt>
                <c:pt idx="59">
                  <c:v>3545638.453090468</c:v>
                </c:pt>
                <c:pt idx="60">
                  <c:v>3601267.2456203238</c:v>
                </c:pt>
                <c:pt idx="61">
                  <c:v>3663780.0737059996</c:v>
                </c:pt>
                <c:pt idx="62">
                  <c:v>3740726.9382090508</c:v>
                </c:pt>
                <c:pt idx="63">
                  <c:v>3825209.6123925908</c:v>
                </c:pt>
                <c:pt idx="64">
                  <c:v>3918795.5581414741</c:v>
                </c:pt>
                <c:pt idx="65">
                  <c:v>3993030.9088088158</c:v>
                </c:pt>
                <c:pt idx="66">
                  <c:v>4057923.821371573</c:v>
                </c:pt>
                <c:pt idx="67">
                  <c:v>4138927.5011061146</c:v>
                </c:pt>
                <c:pt idx="68">
                  <c:v>4214290.8582657548</c:v>
                </c:pt>
                <c:pt idx="69">
                  <c:v>4313224.6639758991</c:v>
                </c:pt>
                <c:pt idx="70">
                  <c:v>4391792.5855053384</c:v>
                </c:pt>
                <c:pt idx="71">
                  <c:v>4463131.814695131</c:v>
                </c:pt>
                <c:pt idx="72">
                  <c:v>4567413.7458232734</c:v>
                </c:pt>
                <c:pt idx="73">
                  <c:v>4672949.0519948425</c:v>
                </c:pt>
                <c:pt idx="74">
                  <c:v>4783148.4964162055</c:v>
                </c:pt>
                <c:pt idx="75">
                  <c:v>4879016.2682946427</c:v>
                </c:pt>
                <c:pt idx="76">
                  <c:v>4974422.3488581302</c:v>
                </c:pt>
                <c:pt idx="77">
                  <c:v>5069275.5780612547</c:v>
                </c:pt>
                <c:pt idx="78">
                  <c:v>5162901.1779083423</c:v>
                </c:pt>
                <c:pt idx="79">
                  <c:v>5255367.9599948376</c:v>
                </c:pt>
                <c:pt idx="80">
                  <c:v>5346368.9182889331</c:v>
                </c:pt>
                <c:pt idx="81">
                  <c:v>5435973.6779683093</c:v>
                </c:pt>
                <c:pt idx="82">
                  <c:v>5523774.4328376595</c:v>
                </c:pt>
                <c:pt idx="83">
                  <c:v>5610995.8418780547</c:v>
                </c:pt>
                <c:pt idx="84">
                  <c:v>5697546.1963738175</c:v>
                </c:pt>
                <c:pt idx="85">
                  <c:v>5783353.9714859491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6-4255-8768-DA3CD40D9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95048"/>
        <c:axId val="569565528"/>
      </c:lineChart>
      <c:catAx>
        <c:axId val="56959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65528"/>
        <c:crosses val="autoZero"/>
        <c:auto val="1"/>
        <c:lblAlgn val="ctr"/>
        <c:lblOffset val="100"/>
        <c:noMultiLvlLbl val="0"/>
      </c:catAx>
      <c:valAx>
        <c:axId val="56956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95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18263342082239"/>
          <c:y val="0.90798556430446198"/>
          <c:w val="0.4336345144356955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holders'!$GH$12</c:f>
              <c:strCache>
                <c:ptCount val="1"/>
                <c:pt idx="0">
                  <c:v>LicLogist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holders'!$GC$38:$GC$123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holders'!$GH$38:$GH$123</c:f>
              <c:numCache>
                <c:formatCode>General</c:formatCode>
                <c:ptCount val="86"/>
                <c:pt idx="0">
                  <c:v>-1.216274545776733</c:v>
                </c:pt>
                <c:pt idx="1">
                  <c:v>-1.1990681736004598</c:v>
                </c:pt>
                <c:pt idx="2">
                  <c:v>-1.1105187357999922</c:v>
                </c:pt>
                <c:pt idx="3">
                  <c:v>-1.035356449260135</c:v>
                </c:pt>
                <c:pt idx="4">
                  <c:v>-0.95383439935010739</c:v>
                </c:pt>
                <c:pt idx="5">
                  <c:v>-0.866340630954054</c:v>
                </c:pt>
                <c:pt idx="6">
                  <c:v>-0.96916453246601442</c:v>
                </c:pt>
                <c:pt idx="7">
                  <c:v>-0.87225655679440217</c:v>
                </c:pt>
                <c:pt idx="8">
                  <c:v>-0.89034892171073265</c:v>
                </c:pt>
                <c:pt idx="9">
                  <c:v>-0.67366080673689321</c:v>
                </c:pt>
                <c:pt idx="10">
                  <c:v>-0.59577279475562828</c:v>
                </c:pt>
                <c:pt idx="11">
                  <c:v>-0.51111938268690926</c:v>
                </c:pt>
                <c:pt idx="12">
                  <c:v>-0.52591554173830091</c:v>
                </c:pt>
                <c:pt idx="13">
                  <c:v>-0.40777189253539076</c:v>
                </c:pt>
                <c:pt idx="14">
                  <c:v>-0.40476880854772251</c:v>
                </c:pt>
                <c:pt idx="15">
                  <c:v>-0.32866233918363302</c:v>
                </c:pt>
                <c:pt idx="16">
                  <c:v>-0.2975644165297287</c:v>
                </c:pt>
                <c:pt idx="17">
                  <c:v>-0.23743405572675921</c:v>
                </c:pt>
                <c:pt idx="18">
                  <c:v>-0.16295166090195612</c:v>
                </c:pt>
                <c:pt idx="19">
                  <c:v>-5.8845962183417352E-2</c:v>
                </c:pt>
                <c:pt idx="20">
                  <c:v>-2.9540519736620943E-2</c:v>
                </c:pt>
                <c:pt idx="21">
                  <c:v>2.5226688153077988E-2</c:v>
                </c:pt>
                <c:pt idx="22">
                  <c:v>0.14963802250014077</c:v>
                </c:pt>
                <c:pt idx="23">
                  <c:v>0.16706075135205536</c:v>
                </c:pt>
                <c:pt idx="24">
                  <c:v>0.21208366466963346</c:v>
                </c:pt>
                <c:pt idx="25">
                  <c:v>0.26108578717882108</c:v>
                </c:pt>
                <c:pt idx="26">
                  <c:v>0.3345040785650551</c:v>
                </c:pt>
                <c:pt idx="27">
                  <c:v>0.33692495977453168</c:v>
                </c:pt>
                <c:pt idx="28">
                  <c:v>0.41819251824816861</c:v>
                </c:pt>
                <c:pt idx="29">
                  <c:v>0.48931249834092783</c:v>
                </c:pt>
                <c:pt idx="30">
                  <c:v>0.56166744810967273</c:v>
                </c:pt>
                <c:pt idx="31">
                  <c:v>0.63904347813844942</c:v>
                </c:pt>
                <c:pt idx="32">
                  <c:v>0.7956747556802074</c:v>
                </c:pt>
                <c:pt idx="33">
                  <c:v>0.84244027929838694</c:v>
                </c:pt>
                <c:pt idx="34">
                  <c:v>0.8900928149826921</c:v>
                </c:pt>
                <c:pt idx="35">
                  <c:v>0.96082571470929834</c:v>
                </c:pt>
                <c:pt idx="36">
                  <c:v>1.0664723668128853</c:v>
                </c:pt>
                <c:pt idx="37">
                  <c:v>1.0768977216258877</c:v>
                </c:pt>
                <c:pt idx="38">
                  <c:v>1.1383619428358629</c:v>
                </c:pt>
                <c:pt idx="39">
                  <c:v>1.2632854337707715</c:v>
                </c:pt>
                <c:pt idx="40">
                  <c:v>1.3514486281431586</c:v>
                </c:pt>
                <c:pt idx="41">
                  <c:v>1.4444418955139344</c:v>
                </c:pt>
                <c:pt idx="42">
                  <c:v>1.5431126950328349</c:v>
                </c:pt>
                <c:pt idx="43">
                  <c:v>1.5852611297908104</c:v>
                </c:pt>
                <c:pt idx="44">
                  <c:v>1.4698525787796077</c:v>
                </c:pt>
                <c:pt idx="45">
                  <c:v>1.5260659630062772</c:v>
                </c:pt>
                <c:pt idx="46">
                  <c:v>1.5843875083099455</c:v>
                </c:pt>
                <c:pt idx="47">
                  <c:v>1.6450432787161886</c:v>
                </c:pt>
                <c:pt idx="48">
                  <c:v>1.7082951006125122</c:v>
                </c:pt>
                <c:pt idx="49">
                  <c:v>1.7744486386138849</c:v>
                </c:pt>
                <c:pt idx="50">
                  <c:v>1.843863882014829</c:v>
                </c:pt>
                <c:pt idx="51">
                  <c:v>1.9169689608079534</c:v>
                </c:pt>
                <c:pt idx="52">
                  <c:v>1.9942786468452522</c:v>
                </c:pt>
                <c:pt idx="53">
                  <c:v>2.0233982227718452</c:v>
                </c:pt>
                <c:pt idx="54">
                  <c:v>2.1199498984082541</c:v>
                </c:pt>
                <c:pt idx="55">
                  <c:v>2.1793778114559554</c:v>
                </c:pt>
                <c:pt idx="56">
                  <c:v>2.2663561906240259</c:v>
                </c:pt>
                <c:pt idx="57">
                  <c:v>2.3952978606988067</c:v>
                </c:pt>
                <c:pt idx="58">
                  <c:v>2.3356067906354734</c:v>
                </c:pt>
                <c:pt idx="59">
                  <c:v>2.2762922341159468</c:v>
                </c:pt>
                <c:pt idx="60">
                  <c:v>2.2435065169639499</c:v>
                </c:pt>
                <c:pt idx="61">
                  <c:v>2.3191465546091967</c:v>
                </c:pt>
                <c:pt idx="62">
                  <c:v>2.5048728484768232</c:v>
                </c:pt>
                <c:pt idx="63">
                  <c:v>2.5751411277417318</c:v>
                </c:pt>
                <c:pt idx="64">
                  <c:v>2.8494652932215918</c:v>
                </c:pt>
                <c:pt idx="65">
                  <c:v>3.0445130198914918</c:v>
                </c:pt>
                <c:pt idx="66">
                  <c:v>3.5373811241616457</c:v>
                </c:pt>
                <c:pt idx="67">
                  <c:v>3.4703889353872857</c:v>
                </c:pt>
                <c:pt idx="68">
                  <c:v>3.6076283425753366</c:v>
                </c:pt>
                <c:pt idx="69">
                  <c:v>3.2448080431518016</c:v>
                </c:pt>
                <c:pt idx="70">
                  <c:v>3.2950657857132706</c:v>
                </c:pt>
                <c:pt idx="71">
                  <c:v>3.5180640462319226</c:v>
                </c:pt>
                <c:pt idx="72">
                  <c:v>3.6810339378163279</c:v>
                </c:pt>
                <c:pt idx="73">
                  <c:v>3.885687095424331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E-430C-98E4-47416468DEBF}"/>
            </c:ext>
          </c:extLst>
        </c:ser>
        <c:ser>
          <c:idx val="1"/>
          <c:order val="1"/>
          <c:tx>
            <c:strRef>
              <c:f>'Licence holders'!$GI$12</c:f>
              <c:strCache>
                <c:ptCount val="1"/>
                <c:pt idx="0">
                  <c:v> 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holders'!$GC$38:$GC$123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holders'!$GI$38:$GI$123</c:f>
              <c:numCache>
                <c:formatCode>General</c:formatCode>
                <c:ptCount val="86"/>
                <c:pt idx="0">
                  <c:v>-1.2419055623709625</c:v>
                </c:pt>
                <c:pt idx="1">
                  <c:v>-1.1799515870540747</c:v>
                </c:pt>
                <c:pt idx="2">
                  <c:v>-1.1179976117371866</c:v>
                </c:pt>
                <c:pt idx="3">
                  <c:v>-1.0560436364202987</c:v>
                </c:pt>
                <c:pt idx="4">
                  <c:v>-0.9940896611034109</c:v>
                </c:pt>
                <c:pt idx="5">
                  <c:v>-0.93213568578652295</c:v>
                </c:pt>
                <c:pt idx="6">
                  <c:v>-0.87018171046963499</c:v>
                </c:pt>
                <c:pt idx="7">
                  <c:v>-0.80822773515274715</c:v>
                </c:pt>
                <c:pt idx="8">
                  <c:v>-0.74627375983585931</c:v>
                </c:pt>
                <c:pt idx="9">
                  <c:v>-0.68431978451897135</c:v>
                </c:pt>
                <c:pt idx="10">
                  <c:v>-0.6223658092020834</c:v>
                </c:pt>
                <c:pt idx="11">
                  <c:v>-0.56041183388519555</c:v>
                </c:pt>
                <c:pt idx="12">
                  <c:v>-0.49845785856830771</c:v>
                </c:pt>
                <c:pt idx="13">
                  <c:v>-0.43650388325141976</c:v>
                </c:pt>
                <c:pt idx="14">
                  <c:v>-0.3745499079345318</c:v>
                </c:pt>
                <c:pt idx="15">
                  <c:v>-0.31259593261764396</c:v>
                </c:pt>
                <c:pt idx="16">
                  <c:v>-0.25064195730075611</c:v>
                </c:pt>
                <c:pt idx="17">
                  <c:v>-0.18868798198386827</c:v>
                </c:pt>
                <c:pt idx="18">
                  <c:v>-0.1267340066669802</c:v>
                </c:pt>
                <c:pt idx="19">
                  <c:v>-6.478003135009236E-2</c:v>
                </c:pt>
                <c:pt idx="20">
                  <c:v>-2.8260560332045159E-3</c:v>
                </c:pt>
                <c:pt idx="21">
                  <c:v>5.912791928368355E-2</c:v>
                </c:pt>
                <c:pt idx="22">
                  <c:v>0.12108189460057139</c:v>
                </c:pt>
                <c:pt idx="23">
                  <c:v>0.18303586991745924</c:v>
                </c:pt>
                <c:pt idx="24">
                  <c:v>0.24498984523434708</c:v>
                </c:pt>
                <c:pt idx="25">
                  <c:v>0.30694382055123492</c:v>
                </c:pt>
                <c:pt idx="26">
                  <c:v>0.36889779586812299</c:v>
                </c:pt>
                <c:pt idx="27">
                  <c:v>0.43085177118501083</c:v>
                </c:pt>
                <c:pt idx="28">
                  <c:v>0.49280574650189868</c:v>
                </c:pt>
                <c:pt idx="29">
                  <c:v>0.55475972181878674</c:v>
                </c:pt>
                <c:pt idx="30">
                  <c:v>0.61671369713567459</c:v>
                </c:pt>
                <c:pt idx="31">
                  <c:v>0.67866767245256243</c:v>
                </c:pt>
                <c:pt idx="32">
                  <c:v>0.7406216477694505</c:v>
                </c:pt>
                <c:pt idx="33">
                  <c:v>0.80257562308633812</c:v>
                </c:pt>
                <c:pt idx="34">
                  <c:v>0.86452959840322618</c:v>
                </c:pt>
                <c:pt idx="35">
                  <c:v>0.92648357372011381</c:v>
                </c:pt>
                <c:pt idx="36">
                  <c:v>0.98843754903700187</c:v>
                </c:pt>
                <c:pt idx="37">
                  <c:v>1.0503915243538899</c:v>
                </c:pt>
                <c:pt idx="38">
                  <c:v>1.1123454996707776</c:v>
                </c:pt>
                <c:pt idx="39">
                  <c:v>1.1742994749876656</c:v>
                </c:pt>
                <c:pt idx="40">
                  <c:v>1.2362534503045537</c:v>
                </c:pt>
                <c:pt idx="41">
                  <c:v>1.2982074256214413</c:v>
                </c:pt>
                <c:pt idx="42">
                  <c:v>1.3601614009383294</c:v>
                </c:pt>
                <c:pt idx="43">
                  <c:v>1.4221153762552174</c:v>
                </c:pt>
                <c:pt idx="44">
                  <c:v>1.4840693515721051</c:v>
                </c:pt>
                <c:pt idx="45">
                  <c:v>1.5460233268889931</c:v>
                </c:pt>
                <c:pt idx="46">
                  <c:v>1.6079773022058808</c:v>
                </c:pt>
                <c:pt idx="47">
                  <c:v>1.6699312775227688</c:v>
                </c:pt>
                <c:pt idx="48">
                  <c:v>1.7318852528396569</c:v>
                </c:pt>
                <c:pt idx="49">
                  <c:v>1.7938392281565445</c:v>
                </c:pt>
                <c:pt idx="50">
                  <c:v>1.8557932034734326</c:v>
                </c:pt>
                <c:pt idx="51">
                  <c:v>1.9177471787903202</c:v>
                </c:pt>
                <c:pt idx="52">
                  <c:v>1.9797011541072083</c:v>
                </c:pt>
                <c:pt idx="53">
                  <c:v>2.0416551294240963</c:v>
                </c:pt>
                <c:pt idx="54">
                  <c:v>2.1036091047409839</c:v>
                </c:pt>
                <c:pt idx="55">
                  <c:v>2.165563080057872</c:v>
                </c:pt>
                <c:pt idx="56">
                  <c:v>2.2275170553747601</c:v>
                </c:pt>
                <c:pt idx="57">
                  <c:v>2.2894710306916477</c:v>
                </c:pt>
                <c:pt idx="58">
                  <c:v>2.3514250060085358</c:v>
                </c:pt>
                <c:pt idx="59">
                  <c:v>2.4133789813254238</c:v>
                </c:pt>
                <c:pt idx="60">
                  <c:v>2.4753329566423115</c:v>
                </c:pt>
                <c:pt idx="61">
                  <c:v>2.5372869319591995</c:v>
                </c:pt>
                <c:pt idx="62">
                  <c:v>2.5992409072760871</c:v>
                </c:pt>
                <c:pt idx="63">
                  <c:v>2.6611948825929752</c:v>
                </c:pt>
                <c:pt idx="64">
                  <c:v>2.7231488579098628</c:v>
                </c:pt>
                <c:pt idx="65">
                  <c:v>2.9771876069232226</c:v>
                </c:pt>
                <c:pt idx="66">
                  <c:v>3.4873393875318768</c:v>
                </c:pt>
                <c:pt idx="67">
                  <c:v>3.5492933628487644</c:v>
                </c:pt>
                <c:pt idx="68">
                  <c:v>3.6112473381656529</c:v>
                </c:pt>
                <c:pt idx="69">
                  <c:v>3.225003508190774</c:v>
                </c:pt>
                <c:pt idx="70">
                  <c:v>3.2869574835076616</c:v>
                </c:pt>
                <c:pt idx="71">
                  <c:v>3.6050244904198445</c:v>
                </c:pt>
                <c:pt idx="72">
                  <c:v>3.7310067236355566</c:v>
                </c:pt>
                <c:pt idx="73">
                  <c:v>3.9210172147500919</c:v>
                </c:pt>
                <c:pt idx="74">
                  <c:v>3.9829711900669795</c:v>
                </c:pt>
                <c:pt idx="75">
                  <c:v>4.0449251653838676</c:v>
                </c:pt>
                <c:pt idx="76">
                  <c:v>4.1068791407007552</c:v>
                </c:pt>
                <c:pt idx="77">
                  <c:v>4.1688331160176428</c:v>
                </c:pt>
                <c:pt idx="78">
                  <c:v>4.2307870913345322</c:v>
                </c:pt>
                <c:pt idx="79">
                  <c:v>4.2927410666514199</c:v>
                </c:pt>
                <c:pt idx="80">
                  <c:v>4.3546950419683075</c:v>
                </c:pt>
                <c:pt idx="81">
                  <c:v>4.4166490172851951</c:v>
                </c:pt>
                <c:pt idx="82">
                  <c:v>4.4786029926020827</c:v>
                </c:pt>
                <c:pt idx="83">
                  <c:v>4.5405569679189703</c:v>
                </c:pt>
                <c:pt idx="84">
                  <c:v>4.6025109432358597</c:v>
                </c:pt>
                <c:pt idx="85">
                  <c:v>4.6644649185527474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E-430C-98E4-47416468D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55360"/>
        <c:axId val="569593736"/>
      </c:lineChart>
      <c:catAx>
        <c:axId val="56955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93736"/>
        <c:crosses val="autoZero"/>
        <c:auto val="1"/>
        <c:lblAlgn val="ctr"/>
        <c:lblOffset val="100"/>
        <c:noMultiLvlLbl val="0"/>
      </c:catAx>
      <c:valAx>
        <c:axId val="56959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7537182852145E-2"/>
          <c:y val="0.11574074074074074"/>
          <c:w val="0.89655796150481193"/>
          <c:h val="0.70218358121901425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holders'!$GF$12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holders'!$GC$38:$GC$123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holders'!$GF$38:$GF$123</c:f>
              <c:numCache>
                <c:formatCode>General</c:formatCode>
                <c:ptCount val="86"/>
                <c:pt idx="0">
                  <c:v>0.17030158067025142</c:v>
                </c:pt>
                <c:pt idx="1">
                  <c:v>0.17257256341147562</c:v>
                </c:pt>
                <c:pt idx="2">
                  <c:v>0.18459177365196719</c:v>
                </c:pt>
                <c:pt idx="3">
                  <c:v>0.19522498772666017</c:v>
                </c:pt>
                <c:pt idx="4">
                  <c:v>0.20719518887220276</c:v>
                </c:pt>
                <c:pt idx="5">
                  <c:v>0.22053215144130597</c:v>
                </c:pt>
                <c:pt idx="6">
                  <c:v>0.20491005964627954</c:v>
                </c:pt>
                <c:pt idx="7">
                  <c:v>0.21961480749871787</c:v>
                </c:pt>
                <c:pt idx="8">
                  <c:v>0.21682318148000657</c:v>
                </c:pt>
                <c:pt idx="9">
                  <c:v>0.25156981959533536</c:v>
                </c:pt>
                <c:pt idx="10">
                  <c:v>0.26470699755436328</c:v>
                </c:pt>
                <c:pt idx="11">
                  <c:v>0.27932370882219171</c:v>
                </c:pt>
                <c:pt idx="12">
                  <c:v>0.27674516924742759</c:v>
                </c:pt>
                <c:pt idx="13">
                  <c:v>0.29758764224931072</c:v>
                </c:pt>
                <c:pt idx="14">
                  <c:v>0.29812450702579529</c:v>
                </c:pt>
                <c:pt idx="15">
                  <c:v>0.31183176848281546</c:v>
                </c:pt>
                <c:pt idx="16">
                  <c:v>0.31748397716923393</c:v>
                </c:pt>
                <c:pt idx="17">
                  <c:v>0.32848449401902219</c:v>
                </c:pt>
                <c:pt idx="18">
                  <c:v>0.34221723233010887</c:v>
                </c:pt>
                <c:pt idx="19">
                  <c:v>0.36154310119979133</c:v>
                </c:pt>
                <c:pt idx="20">
                  <c:v>0.36699847826495374</c:v>
                </c:pt>
                <c:pt idx="21">
                  <c:v>0.37719822151436722</c:v>
                </c:pt>
                <c:pt idx="22">
                  <c:v>0.40031819337455343</c:v>
                </c:pt>
                <c:pt idx="23">
                  <c:v>0.40354289971441581</c:v>
                </c:pt>
                <c:pt idx="24">
                  <c:v>0.41185318585066877</c:v>
                </c:pt>
                <c:pt idx="25">
                  <c:v>0.42085287177046093</c:v>
                </c:pt>
                <c:pt idx="26">
                  <c:v>0.4342268880330995</c:v>
                </c:pt>
                <c:pt idx="27">
                  <c:v>0.43466530771306094</c:v>
                </c:pt>
                <c:pt idx="28">
                  <c:v>0.44927273764720771</c:v>
                </c:pt>
                <c:pt idx="29">
                  <c:v>0.46185862355917284</c:v>
                </c:pt>
                <c:pt idx="30">
                  <c:v>0.47444450947113798</c:v>
                </c:pt>
                <c:pt idx="31">
                  <c:v>0.48763021812567009</c:v>
                </c:pt>
                <c:pt idx="32">
                  <c:v>0.51334113996029229</c:v>
                </c:pt>
                <c:pt idx="33">
                  <c:v>0.52073929389614493</c:v>
                </c:pt>
                <c:pt idx="34">
                  <c:v>0.52813744783199768</c:v>
                </c:pt>
                <c:pt idx="35">
                  <c:v>0.53884888689534693</c:v>
                </c:pt>
                <c:pt idx="36">
                  <c:v>0.55422448177068706</c:v>
                </c:pt>
                <c:pt idx="37">
                  <c:v>0.55570031057706837</c:v>
                </c:pt>
                <c:pt idx="38">
                  <c:v>0.56424717829045412</c:v>
                </c:pt>
                <c:pt idx="39">
                  <c:v>0.5807954130116959</c:v>
                </c:pt>
                <c:pt idx="40">
                  <c:v>0.59180293839565845</c:v>
                </c:pt>
                <c:pt idx="41">
                  <c:v>0.60281046377962089</c:v>
                </c:pt>
                <c:pt idx="42">
                  <c:v>0.61381798916358354</c:v>
                </c:pt>
                <c:pt idx="43">
                  <c:v>0.61831150753189623</c:v>
                </c:pt>
                <c:pt idx="44">
                  <c:v>0.60571105838549999</c:v>
                </c:pt>
                <c:pt idx="45">
                  <c:v>0.61196534129598845</c:v>
                </c:pt>
                <c:pt idx="46">
                  <c:v>0.6182196242064768</c:v>
                </c:pt>
                <c:pt idx="47">
                  <c:v>0.62447390711696538</c:v>
                </c:pt>
                <c:pt idx="48">
                  <c:v>0.63072819002745384</c:v>
                </c:pt>
                <c:pt idx="49">
                  <c:v>0.63698247293794241</c:v>
                </c:pt>
                <c:pt idx="50">
                  <c:v>0.64323675584843076</c:v>
                </c:pt>
                <c:pt idx="51">
                  <c:v>0.64949103875891923</c:v>
                </c:pt>
                <c:pt idx="52">
                  <c:v>0.65574532166940802</c:v>
                </c:pt>
                <c:pt idx="53">
                  <c:v>0.65800779207656712</c:v>
                </c:pt>
                <c:pt idx="54">
                  <c:v>0.66515621598084018</c:v>
                </c:pt>
                <c:pt idx="55">
                  <c:v>0.66929480278721099</c:v>
                </c:pt>
                <c:pt idx="56">
                  <c:v>0.67500879890039645</c:v>
                </c:pt>
                <c:pt idx="57">
                  <c:v>0.68276868859876894</c:v>
                </c:pt>
                <c:pt idx="58">
                  <c:v>0.67927860200084367</c:v>
                </c:pt>
                <c:pt idx="59">
                  <c:v>0.67563636268691396</c:v>
                </c:pt>
                <c:pt idx="60">
                  <c:v>0.67354626547852303</c:v>
                </c:pt>
                <c:pt idx="61">
                  <c:v>0.67828553550007087</c:v>
                </c:pt>
                <c:pt idx="62">
                  <c:v>0.68873962604882799</c:v>
                </c:pt>
                <c:pt idx="63">
                  <c:v>0.69228712846649065</c:v>
                </c:pt>
                <c:pt idx="64">
                  <c:v>0.70424182221400844</c:v>
                </c:pt>
                <c:pt idx="65">
                  <c:v>0.71113605920948075</c:v>
                </c:pt>
                <c:pt idx="66">
                  <c:v>0.72394098463188006</c:v>
                </c:pt>
                <c:pt idx="67">
                  <c:v>0.72252588263619866</c:v>
                </c:pt>
                <c:pt idx="68">
                  <c:v>0.72533184319119648</c:v>
                </c:pt>
                <c:pt idx="69">
                  <c:v>0.71705214314469135</c:v>
                </c:pt>
                <c:pt idx="70">
                  <c:v>0.71837306653829247</c:v>
                </c:pt>
                <c:pt idx="71">
                  <c:v>0.72354206224717244</c:v>
                </c:pt>
                <c:pt idx="72">
                  <c:v>0.72668966636902332</c:v>
                </c:pt>
                <c:pt idx="73">
                  <c:v>0.73001017882803776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2-4FE2-ACC5-6AFA433DE43E}"/>
            </c:ext>
          </c:extLst>
        </c:ser>
        <c:ser>
          <c:idx val="1"/>
          <c:order val="1"/>
          <c:tx>
            <c:strRef>
              <c:f>'Licence holders'!$GG$12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holders'!$GC$38:$GC$123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holders'!$GG$38:$GG$123</c:f>
              <c:numCache>
                <c:formatCode>0.000</c:formatCode>
                <c:ptCount val="86"/>
                <c:pt idx="0">
                  <c:v>0.16695782955413788</c:v>
                </c:pt>
                <c:pt idx="1">
                  <c:v>0.17512037133768407</c:v>
                </c:pt>
                <c:pt idx="2">
                  <c:v>0.18355525668897885</c:v>
                </c:pt>
                <c:pt idx="3">
                  <c:v>0.1922593537027163</c:v>
                </c:pt>
                <c:pt idx="4">
                  <c:v>0.20122826242206301</c:v>
                </c:pt>
                <c:pt idx="5">
                  <c:v>0.21045626517379609</c:v>
                </c:pt>
                <c:pt idx="6">
                  <c:v>0.21993628746355237</c:v>
                </c:pt>
                <c:pt idx="7">
                  <c:v>0.2296598709246363</c:v>
                </c:pt>
                <c:pt idx="8">
                  <c:v>0.23961715970662251</c:v>
                </c:pt>
                <c:pt idx="9">
                  <c:v>0.24979690153458317</c:v>
                </c:pt>
                <c:pt idx="10">
                  <c:v>0.2601864644659615</c:v>
                </c:pt>
                <c:pt idx="11">
                  <c:v>0.27077187012170578</c:v>
                </c:pt>
                <c:pt idx="12">
                  <c:v>0.2815378438751942</c:v>
                </c:pt>
                <c:pt idx="13">
                  <c:v>0.29246788215287245</c:v>
                </c:pt>
                <c:pt idx="14">
                  <c:v>0.303544336642665</c:v>
                </c:pt>
                <c:pt idx="15">
                  <c:v>0.31474851483033317</c:v>
                </c:pt>
                <c:pt idx="16">
                  <c:v>0.32606079590183795</c:v>
                </c:pt>
                <c:pt idx="17">
                  <c:v>0.3374607606743763</c:v>
                </c:pt>
                <c:pt idx="18">
                  <c:v>0.34892733386356661</c:v>
                </c:pt>
                <c:pt idx="19">
                  <c:v>0.36043893667265198</c:v>
                </c:pt>
                <c:pt idx="20">
                  <c:v>0.3719736474141293</c:v>
                </c:pt>
                <c:pt idx="21">
                  <c:v>0.38350936765600074</c:v>
                </c:pt>
                <c:pt idx="22">
                  <c:v>0.39502399123285137</c:v>
                </c:pt>
                <c:pt idx="23">
                  <c:v>0.40649557338254233</c:v>
                </c:pt>
                <c:pt idx="24">
                  <c:v>0.41790249726581541</c:v>
                </c:pt>
                <c:pt idx="25">
                  <c:v>0.42922363519868817</c:v>
                </c:pt>
                <c:pt idx="26">
                  <c:v>0.44043850207310681</c:v>
                </c:pt>
                <c:pt idx="27">
                  <c:v>0.45152739865383318</c:v>
                </c:pt>
                <c:pt idx="28">
                  <c:v>0.4624715427102104</c:v>
                </c:pt>
                <c:pt idx="29">
                  <c:v>0.47325318625935253</c:v>
                </c:pt>
                <c:pt idx="30">
                  <c:v>0.48385571754998069</c:v>
                </c:pt>
                <c:pt idx="31">
                  <c:v>0.49426374679023749</c:v>
                </c:pt>
                <c:pt idx="32">
                  <c:v>0.50446317500486038</c:v>
                </c:pt>
                <c:pt idx="33">
                  <c:v>0.5144412457840617</c:v>
                </c:pt>
                <c:pt idx="34">
                  <c:v>0.52418658004642171</c:v>
                </c:pt>
                <c:pt idx="35">
                  <c:v>0.53368919427065531</c:v>
                </c:pt>
                <c:pt idx="36">
                  <c:v>0.54294050294782426</c:v>
                </c:pt>
                <c:pt idx="37">
                  <c:v>0.55193330626005732</c:v>
                </c:pt>
                <c:pt idx="38">
                  <c:v>0.56066176420000957</c:v>
                </c:pt>
                <c:pt idx="39">
                  <c:v>0.5691213585051349</c:v>
                </c:pt>
                <c:pt idx="40">
                  <c:v>0.57730884389239379</c:v>
                </c:pt>
                <c:pt idx="41">
                  <c:v>0.58522219014406329</c:v>
                </c:pt>
                <c:pt idx="42">
                  <c:v>0.59286051661708961</c:v>
                </c:pt>
                <c:pt idx="43">
                  <c:v>0.60022402073132441</c:v>
                </c:pt>
                <c:pt idx="44">
                  <c:v>0.60731390194118107</c:v>
                </c:pt>
                <c:pt idx="45">
                  <c:v>0.61413228261637998</c:v>
                </c:pt>
                <c:pt idx="46">
                  <c:v>0.62068212715633775</c:v>
                </c:pt>
                <c:pt idx="47">
                  <c:v>0.6269671605451177</c:v>
                </c:pt>
                <c:pt idx="48">
                  <c:v>0.63299178742510565</c:v>
                </c:pt>
                <c:pt idx="49">
                  <c:v>0.63876101263269158</c:v>
                </c:pt>
                <c:pt idx="50">
                  <c:v>0.64428036400257616</c:v>
                </c:pt>
                <c:pt idx="51">
                  <c:v>0.64955581811265628</c:v>
                </c:pt>
                <c:pt idx="52">
                  <c:v>0.65459372951182959</c:v>
                </c:pt>
                <c:pt idx="53">
                  <c:v>0.65940076385091917</c:v>
                </c:pt>
                <c:pt idx="54">
                  <c:v>0.66398383522405924</c:v>
                </c:pt>
                <c:pt idx="55">
                  <c:v>0.6683500479254787</c:v>
                </c:pt>
                <c:pt idx="56">
                  <c:v>0.67250664273542882</c:v>
                </c:pt>
                <c:pt idx="57">
                  <c:v>0.67646094776924548</c:v>
                </c:pt>
                <c:pt idx="58">
                  <c:v>0.68022033385515246</c:v>
                </c:pt>
                <c:pt idx="59">
                  <c:v>0.68379217434901229</c:v>
                </c:pt>
                <c:pt idx="60">
                  <c:v>0.68718380924720135</c:v>
                </c:pt>
                <c:pt idx="61">
                  <c:v>0.69040251342138315</c:v>
                </c:pt>
                <c:pt idx="62">
                  <c:v>0.69345546877030084</c:v>
                </c:pt>
                <c:pt idx="63">
                  <c:v>0.69634974006289529</c:v>
                </c:pt>
                <c:pt idx="64">
                  <c:v>0.69909225423312693</c:v>
                </c:pt>
                <c:pt idx="65">
                  <c:v>0.70889196106044661</c:v>
                </c:pt>
                <c:pt idx="66">
                  <c:v>0.72289240947302835</c:v>
                </c:pt>
                <c:pt idx="67">
                  <c:v>0.72418338852599284</c:v>
                </c:pt>
                <c:pt idx="68">
                  <c:v>0.72540102437511411</c:v>
                </c:pt>
                <c:pt idx="69">
                  <c:v>0.71651450574608777</c:v>
                </c:pt>
                <c:pt idx="70">
                  <c:v>0.718164098251169</c:v>
                </c:pt>
                <c:pt idx="71">
                  <c:v>0.72528192071656661</c:v>
                </c:pt>
                <c:pt idx="72">
                  <c:v>0.72756130581403133</c:v>
                </c:pt>
                <c:pt idx="73">
                  <c:v>0.73052041164445924</c:v>
                </c:pt>
                <c:pt idx="74">
                  <c:v>0.73137434733179174</c:v>
                </c:pt>
                <c:pt idx="75">
                  <c:v>0.73217880591987339</c:v>
                </c:pt>
                <c:pt idx="76">
                  <c:v>0.73293655266646951</c:v>
                </c:pt>
                <c:pt idx="77">
                  <c:v>0.73365020995169095</c:v>
                </c:pt>
                <c:pt idx="78">
                  <c:v>0.73432226329847883</c:v>
                </c:pt>
                <c:pt idx="79">
                  <c:v>0.73495506730620563</c:v>
                </c:pt>
                <c:pt idx="80">
                  <c:v>0.73555085147445065</c:v>
                </c:pt>
                <c:pt idx="81">
                  <c:v>0.73611172589805185</c:v>
                </c:pt>
                <c:pt idx="82">
                  <c:v>0.73663968681812142</c:v>
                </c:pt>
                <c:pt idx="83">
                  <c:v>0.73713662201688313</c:v>
                </c:pt>
                <c:pt idx="84">
                  <c:v>0.7376043160469723</c:v>
                </c:pt>
                <c:pt idx="85">
                  <c:v>0.73804445528827456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2-4FE2-ACC5-6AFA433DE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353704"/>
        <c:axId val="896091912"/>
      </c:lineChart>
      <c:catAx>
        <c:axId val="54035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0919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96091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53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51027996500437"/>
          <c:y val="0.91261519393409141"/>
          <c:w val="0.5265347769028871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holders'!$GD$12</c:f>
              <c:strCache>
                <c:ptCount val="1"/>
                <c:pt idx="0">
                  <c:v>QLD Licences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holders'!$GC$38:$GC$123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holders'!$GD$38:$GD$123</c:f>
              <c:numCache>
                <c:formatCode>General</c:formatCode>
                <c:ptCount val="86"/>
                <c:pt idx="0">
                  <c:v>183944.26999616457</c:v>
                </c:pt>
                <c:pt idx="1">
                  <c:v>188564</c:v>
                </c:pt>
                <c:pt idx="2">
                  <c:v>204833</c:v>
                </c:pt>
                <c:pt idx="3">
                  <c:v>221497</c:v>
                </c:pt>
                <c:pt idx="4">
                  <c:v>240893.00000000003</c:v>
                </c:pt>
                <c:pt idx="5">
                  <c:v>264613</c:v>
                </c:pt>
                <c:pt idx="6">
                  <c:v>252366</c:v>
                </c:pt>
                <c:pt idx="7">
                  <c:v>277499.99999999994</c:v>
                </c:pt>
                <c:pt idx="8">
                  <c:v>280943.00000000006</c:v>
                </c:pt>
                <c:pt idx="9">
                  <c:v>332776.55736070964</c:v>
                </c:pt>
                <c:pt idx="10">
                  <c:v>358624.5108726563</c:v>
                </c:pt>
                <c:pt idx="11">
                  <c:v>387316.67909815389</c:v>
                </c:pt>
                <c:pt idx="12">
                  <c:v>392530.36664750485</c:v>
                </c:pt>
                <c:pt idx="13">
                  <c:v>429946.88824310555</c:v>
                </c:pt>
                <c:pt idx="14">
                  <c:v>439466.82642925996</c:v>
                </c:pt>
                <c:pt idx="15">
                  <c:v>468404.05859687953</c:v>
                </c:pt>
                <c:pt idx="16">
                  <c:v>487004.22929476923</c:v>
                </c:pt>
                <c:pt idx="17">
                  <c:v>511698.69146509585</c:v>
                </c:pt>
                <c:pt idx="18">
                  <c:v>542413.62880875787</c:v>
                </c:pt>
                <c:pt idx="19">
                  <c:v>585050.13099080592</c:v>
                </c:pt>
                <c:pt idx="20">
                  <c:v>606441.13043174881</c:v>
                </c:pt>
                <c:pt idx="21">
                  <c:v>634688.81544893491</c:v>
                </c:pt>
                <c:pt idx="22">
                  <c:v>684038.10847406089</c:v>
                </c:pt>
                <c:pt idx="23">
                  <c:v>701442.70725549443</c:v>
                </c:pt>
                <c:pt idx="24">
                  <c:v>730127.97378464951</c:v>
                </c:pt>
                <c:pt idx="25">
                  <c:v>758689.56861409603</c:v>
                </c:pt>
                <c:pt idx="26">
                  <c:v>803964.56978996331</c:v>
                </c:pt>
                <c:pt idx="27">
                  <c:v>825202.52405647654</c:v>
                </c:pt>
                <c:pt idx="28">
                  <c:v>876958.36952320475</c:v>
                </c:pt>
                <c:pt idx="29">
                  <c:v>927569.14803882921</c:v>
                </c:pt>
                <c:pt idx="30">
                  <c:v>973257.43783773261</c:v>
                </c:pt>
                <c:pt idx="31">
                  <c:v>1020305.2776506989</c:v>
                </c:pt>
                <c:pt idx="32">
                  <c:v>1093333.9801918888</c:v>
                </c:pt>
                <c:pt idx="33">
                  <c:v>1131070.2210892395</c:v>
                </c:pt>
                <c:pt idx="34">
                  <c:v>1169703.5034723214</c:v>
                </c:pt>
                <c:pt idx="35">
                  <c:v>1220996.5525272079</c:v>
                </c:pt>
                <c:pt idx="36">
                  <c:v>1299771.6884444691</c:v>
                </c:pt>
                <c:pt idx="37">
                  <c:v>1347343.1932208121</c:v>
                </c:pt>
                <c:pt idx="38">
                  <c:v>1400620.6142211852</c:v>
                </c:pt>
                <c:pt idx="39">
                  <c:v>1465845.7302882858</c:v>
                </c:pt>
                <c:pt idx="40">
                  <c:v>1521654.3676558081</c:v>
                </c:pt>
                <c:pt idx="41">
                  <c:v>1582133.3291836744</c:v>
                </c:pt>
                <c:pt idx="42">
                  <c:v>1642028.7995374266</c:v>
                </c:pt>
                <c:pt idx="43">
                  <c:v>1694116.0276671955</c:v>
                </c:pt>
                <c:pt idx="44">
                  <c:v>1712730.9999999998</c:v>
                </c:pt>
                <c:pt idx="45">
                  <c:v>1774260.7106086572</c:v>
                </c:pt>
                <c:pt idx="46">
                  <c:v>1830518.014513792</c:v>
                </c:pt>
                <c:pt idx="47">
                  <c:v>1887908.2670481957</c:v>
                </c:pt>
                <c:pt idx="48">
                  <c:v>1952851.1610401522</c:v>
                </c:pt>
                <c:pt idx="49">
                  <c:v>2017047.0414012081</c:v>
                </c:pt>
                <c:pt idx="50">
                  <c:v>2082401.808648593</c:v>
                </c:pt>
                <c:pt idx="51">
                  <c:v>2145393.6033001519</c:v>
                </c:pt>
                <c:pt idx="52">
                  <c:v>2200299</c:v>
                </c:pt>
                <c:pt idx="53">
                  <c:v>2240176.9999999995</c:v>
                </c:pt>
                <c:pt idx="54">
                  <c:v>2297406.9999999995</c:v>
                </c:pt>
                <c:pt idx="55">
                  <c:v>2348862</c:v>
                </c:pt>
                <c:pt idx="56">
                  <c:v>2410773</c:v>
                </c:pt>
                <c:pt idx="57">
                  <c:v>2494238.0000000005</c:v>
                </c:pt>
                <c:pt idx="58">
                  <c:v>2542622</c:v>
                </c:pt>
                <c:pt idx="59">
                  <c:v>2587667</c:v>
                </c:pt>
                <c:pt idx="60">
                  <c:v>2639287</c:v>
                </c:pt>
                <c:pt idx="61">
                  <c:v>2718563</c:v>
                </c:pt>
                <c:pt idx="62">
                  <c:v>2831421.0000000005</c:v>
                </c:pt>
                <c:pt idx="63">
                  <c:v>2921109</c:v>
                </c:pt>
                <c:pt idx="64">
                  <c:v>3048522</c:v>
                </c:pt>
                <c:pt idx="65">
                  <c:v>3132341</c:v>
                </c:pt>
                <c:pt idx="66">
                  <c:v>3240939.0000000005</c:v>
                </c:pt>
                <c:pt idx="67">
                  <c:v>3301004.0000000005</c:v>
                </c:pt>
                <c:pt idx="68">
                  <c:v>3374823.9999999995</c:v>
                </c:pt>
                <c:pt idx="69">
                  <c:v>3384271</c:v>
                </c:pt>
                <c:pt idx="70">
                  <c:v>3432171</c:v>
                </c:pt>
                <c:pt idx="71">
                  <c:v>3505706</c:v>
                </c:pt>
                <c:pt idx="72" formatCode="0">
                  <c:v>3580836</c:v>
                </c:pt>
                <c:pt idx="73" formatCode="0">
                  <c:v>3657643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F-4A22-A8C2-511E14F5EA5C}"/>
            </c:ext>
          </c:extLst>
        </c:ser>
        <c:ser>
          <c:idx val="1"/>
          <c:order val="1"/>
          <c:tx>
            <c:strRef>
              <c:f>'Licence holders'!$GE$12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holders'!$GC$38:$GC$123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holders'!$GE$38:$GE$123</c:f>
              <c:numCache>
                <c:formatCode>General</c:formatCode>
                <c:ptCount val="86"/>
                <c:pt idx="0">
                  <c:v>180332.6543218903</c:v>
                </c:pt>
                <c:pt idx="1">
                  <c:v>191347.90054769054</c:v>
                </c:pt>
                <c:pt idx="2">
                  <c:v>203682.82480595211</c:v>
                </c:pt>
                <c:pt idx="3">
                  <c:v>218132.27170855191</c:v>
                </c:pt>
                <c:pt idx="4">
                  <c:v>233955.62456586247</c:v>
                </c:pt>
                <c:pt idx="5">
                  <c:v>252523.10528179514</c:v>
                </c:pt>
                <c:pt idx="6">
                  <c:v>270872.21202238637</c:v>
                </c:pt>
                <c:pt idx="7">
                  <c:v>290192.70106346824</c:v>
                </c:pt>
                <c:pt idx="8">
                  <c:v>310477.70464370376</c:v>
                </c:pt>
                <c:pt idx="9">
                  <c:v>330431.34134994663</c:v>
                </c:pt>
                <c:pt idx="10">
                  <c:v>352500.10168555571</c:v>
                </c:pt>
                <c:pt idx="11">
                  <c:v>375458.50286377006</c:v>
                </c:pt>
                <c:pt idx="12">
                  <c:v>399328.21007138572</c:v>
                </c:pt>
                <c:pt idx="13">
                  <c:v>422549.99196953414</c:v>
                </c:pt>
                <c:pt idx="14">
                  <c:v>447456.22436663567</c:v>
                </c:pt>
                <c:pt idx="15">
                  <c:v>472785.31786921766</c:v>
                </c:pt>
                <c:pt idx="16">
                  <c:v>500160.63181282848</c:v>
                </c:pt>
                <c:pt idx="17">
                  <c:v>525681.52470507368</c:v>
                </c:pt>
                <c:pt idx="18">
                  <c:v>553049.12631908536</c:v>
                </c:pt>
                <c:pt idx="19">
                  <c:v>583263.36864049535</c:v>
                </c:pt>
                <c:pt idx="20">
                  <c:v>614662.27406476671</c:v>
                </c:pt>
                <c:pt idx="21">
                  <c:v>645308.20239269314</c:v>
                </c:pt>
                <c:pt idx="22">
                  <c:v>674991.71468325739</c:v>
                </c:pt>
                <c:pt idx="23">
                  <c:v>706575.07710484229</c:v>
                </c:pt>
                <c:pt idx="24">
                  <c:v>740852.11442037311</c:v>
                </c:pt>
                <c:pt idx="25">
                  <c:v>773779.90378898871</c:v>
                </c:pt>
                <c:pt idx="26">
                  <c:v>815465.28001082619</c:v>
                </c:pt>
                <c:pt idx="27">
                  <c:v>857214.83274153189</c:v>
                </c:pt>
                <c:pt idx="28">
                  <c:v>902721.79026473791</c:v>
                </c:pt>
                <c:pt idx="29">
                  <c:v>950453.30409210816</c:v>
                </c:pt>
                <c:pt idx="30">
                  <c:v>992563.23246476345</c:v>
                </c:pt>
                <c:pt idx="31">
                  <c:v>1034185.1071902231</c:v>
                </c:pt>
                <c:pt idx="32">
                  <c:v>1074425.3441891768</c:v>
                </c:pt>
                <c:pt idx="33">
                  <c:v>1117390.5645815337</c:v>
                </c:pt>
                <c:pt idx="34">
                  <c:v>1160953.2360759936</c:v>
                </c:pt>
                <c:pt idx="35">
                  <c:v>1209305.0244196772</c:v>
                </c:pt>
                <c:pt idx="36">
                  <c:v>1273308.4110372609</c:v>
                </c:pt>
                <c:pt idx="37">
                  <c:v>1338209.7672918476</c:v>
                </c:pt>
                <c:pt idx="38">
                  <c:v>1391720.6053619282</c:v>
                </c:pt>
                <c:pt idx="39">
                  <c:v>1436382.0627554113</c:v>
                </c:pt>
                <c:pt idx="40">
                  <c:v>1484386.8909753128</c:v>
                </c:pt>
                <c:pt idx="41">
                  <c:v>1535971.2341411579</c:v>
                </c:pt>
                <c:pt idx="42">
                  <c:v>1585965.3180259927</c:v>
                </c:pt>
                <c:pt idx="43">
                  <c:v>1644557.9959699009</c:v>
                </c:pt>
                <c:pt idx="44">
                  <c:v>1717263.2597432553</c:v>
                </c:pt>
                <c:pt idx="45">
                  <c:v>1780543.2867408658</c:v>
                </c:pt>
                <c:pt idx="46">
                  <c:v>1837809.3650856854</c:v>
                </c:pt>
                <c:pt idx="47">
                  <c:v>1895445.8658256789</c:v>
                </c:pt>
                <c:pt idx="48">
                  <c:v>1959859.6773488007</c:v>
                </c:pt>
                <c:pt idx="49">
                  <c:v>2022678.9047282515</c:v>
                </c:pt>
                <c:pt idx="50">
                  <c:v>2085780.36481466</c:v>
                </c:pt>
                <c:pt idx="51">
                  <c:v>2145607.5819431813</c:v>
                </c:pt>
                <c:pt idx="52">
                  <c:v>2196434.9280973948</c:v>
                </c:pt>
                <c:pt idx="53">
                  <c:v>2244919.3501182324</c:v>
                </c:pt>
                <c:pt idx="54">
                  <c:v>2293357.6718984465</c:v>
                </c:pt>
                <c:pt idx="55">
                  <c:v>2345546.4224924548</c:v>
                </c:pt>
                <c:pt idx="56">
                  <c:v>2401836.6268236591</c:v>
                </c:pt>
                <c:pt idx="57">
                  <c:v>2471195.0468976293</c:v>
                </c:pt>
                <c:pt idx="58">
                  <c:v>2546147.016280232</c:v>
                </c:pt>
                <c:pt idx="59">
                  <c:v>2618903.5139914867</c:v>
                </c:pt>
                <c:pt idx="60">
                  <c:v>2692725.6334323031</c:v>
                </c:pt>
                <c:pt idx="61">
                  <c:v>2767127.7505727964</c:v>
                </c:pt>
                <c:pt idx="62">
                  <c:v>2850807.9143131445</c:v>
                </c:pt>
                <c:pt idx="63">
                  <c:v>2938251.2099440871</c:v>
                </c:pt>
                <c:pt idx="64">
                  <c:v>3026230.5501243598</c:v>
                </c:pt>
                <c:pt idx="65">
                  <c:v>3122456.4208829491</c:v>
                </c:pt>
                <c:pt idx="66">
                  <c:v>3236244.7387288534</c:v>
                </c:pt>
                <c:pt idx="67">
                  <c:v>3308576.6471587033</c:v>
                </c:pt>
                <c:pt idx="68">
                  <c:v>3375145.886212531</c:v>
                </c:pt>
                <c:pt idx="69">
                  <c:v>3381733.5127698104</c:v>
                </c:pt>
                <c:pt idx="70">
                  <c:v>3431172.61221461</c:v>
                </c:pt>
                <c:pt idx="71">
                  <c:v>3514135.9622559086</c:v>
                </c:pt>
                <c:pt idx="72">
                  <c:v>3585131.0905292211</c:v>
                </c:pt>
                <c:pt idx="73">
                  <c:v>3660199.4705033987</c:v>
                </c:pt>
                <c:pt idx="74">
                  <c:v>3729204.6596100726</c:v>
                </c:pt>
                <c:pt idx="75">
                  <c:v>3798194.1192692816</c:v>
                </c:pt>
                <c:pt idx="76">
                  <c:v>3866909.8933550143</c:v>
                </c:pt>
                <c:pt idx="77">
                  <c:v>3935284.6066723731</c:v>
                </c:pt>
                <c:pt idx="78">
                  <c:v>4002798.1435312033</c:v>
                </c:pt>
                <c:pt idx="79">
                  <c:v>4069508.148033903</c:v>
                </c:pt>
                <c:pt idx="80">
                  <c:v>4135180.5913628158</c:v>
                </c:pt>
                <c:pt idx="81">
                  <c:v>4199872.8166571604</c:v>
                </c:pt>
                <c:pt idx="82">
                  <c:v>4263272.7805000711</c:v>
                </c:pt>
                <c:pt idx="83">
                  <c:v>4326327.7864317615</c:v>
                </c:pt>
                <c:pt idx="84">
                  <c:v>4388966.948173576</c:v>
                </c:pt>
                <c:pt idx="85">
                  <c:v>4451134.8750718376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F-4A22-A8C2-511E14F5E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45848"/>
        <c:axId val="569544536"/>
      </c:lineChart>
      <c:catAx>
        <c:axId val="569545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445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6954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45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90563885836839E-2"/>
          <c:y val="0.18232684456109652"/>
          <c:w val="0.91024584818989351"/>
          <c:h val="0.79224482356372117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holders'!$GR$12</c:f>
              <c:strCache>
                <c:ptCount val="1"/>
                <c:pt idx="0">
                  <c:v>LicLogist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holders'!$GM$38:$GM$123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holders'!$GR$38:$GR$123</c:f>
              <c:numCache>
                <c:formatCode>General</c:formatCode>
                <c:ptCount val="86"/>
                <c:pt idx="0">
                  <c:v>-1.083709042049152</c:v>
                </c:pt>
                <c:pt idx="1">
                  <c:v>-0.87743334945704776</c:v>
                </c:pt>
                <c:pt idx="2">
                  <c:v>-0.78991801487191038</c:v>
                </c:pt>
                <c:pt idx="3">
                  <c:v>-0.72424087391478487</c:v>
                </c:pt>
                <c:pt idx="4">
                  <c:v>-0.65429430220148399</c:v>
                </c:pt>
                <c:pt idx="5">
                  <c:v>-0.548390314392733</c:v>
                </c:pt>
                <c:pt idx="6">
                  <c:v>-0.42004482140793392</c:v>
                </c:pt>
                <c:pt idx="7">
                  <c:v>-0.34407655788923369</c:v>
                </c:pt>
                <c:pt idx="8">
                  <c:v>-0.24712658602255266</c:v>
                </c:pt>
                <c:pt idx="9">
                  <c:v>-0.20268888882918226</c:v>
                </c:pt>
                <c:pt idx="10">
                  <c:v>-0.15117149043180342</c:v>
                </c:pt>
                <c:pt idx="11">
                  <c:v>-9.9857404972647487E-2</c:v>
                </c:pt>
                <c:pt idx="12">
                  <c:v>-5.6009830159081897E-2</c:v>
                </c:pt>
                <c:pt idx="13">
                  <c:v>-2.5215018765740126E-2</c:v>
                </c:pt>
                <c:pt idx="14">
                  <c:v>-6.7391545010235532E-3</c:v>
                </c:pt>
                <c:pt idx="15">
                  <c:v>0.10385602123064312</c:v>
                </c:pt>
                <c:pt idx="16">
                  <c:v>0.18157170027049216</c:v>
                </c:pt>
                <c:pt idx="17">
                  <c:v>0.16612626453177418</c:v>
                </c:pt>
                <c:pt idx="18">
                  <c:v>0.2051155123520931</c:v>
                </c:pt>
                <c:pt idx="19">
                  <c:v>0.2138185864355315</c:v>
                </c:pt>
                <c:pt idx="20">
                  <c:v>0.25402130087772085</c:v>
                </c:pt>
                <c:pt idx="21">
                  <c:v>0.27925679407371484</c:v>
                </c:pt>
                <c:pt idx="22">
                  <c:v>0.33018103716075864</c:v>
                </c:pt>
                <c:pt idx="23">
                  <c:v>0.35408721998094128</c:v>
                </c:pt>
                <c:pt idx="24">
                  <c:v>0.42287004858135796</c:v>
                </c:pt>
                <c:pt idx="25">
                  <c:v>0.48707375775649175</c:v>
                </c:pt>
                <c:pt idx="26">
                  <c:v>0.52640658898798465</c:v>
                </c:pt>
                <c:pt idx="27">
                  <c:v>0.59051121326961631</c:v>
                </c:pt>
                <c:pt idx="28">
                  <c:v>0.66628585243367566</c:v>
                </c:pt>
                <c:pt idx="29">
                  <c:v>0.73554440893710604</c:v>
                </c:pt>
                <c:pt idx="30">
                  <c:v>0.79978790560325863</c:v>
                </c:pt>
                <c:pt idx="31">
                  <c:v>0.88453345264030425</c:v>
                </c:pt>
                <c:pt idx="32">
                  <c:v>1.0234015409036119</c:v>
                </c:pt>
                <c:pt idx="33">
                  <c:v>1.1402996875779912</c:v>
                </c:pt>
                <c:pt idx="34">
                  <c:v>1.2446747819853032</c:v>
                </c:pt>
                <c:pt idx="35">
                  <c:v>1.3055053955405682</c:v>
                </c:pt>
                <c:pt idx="36">
                  <c:v>1.3364717635600003</c:v>
                </c:pt>
                <c:pt idx="37">
                  <c:v>1.3975427660766355</c:v>
                </c:pt>
                <c:pt idx="38">
                  <c:v>1.4647222952978285</c:v>
                </c:pt>
                <c:pt idx="39">
                  <c:v>1.5158103121408675</c:v>
                </c:pt>
                <c:pt idx="40">
                  <c:v>1.6020699517312595</c:v>
                </c:pt>
                <c:pt idx="41">
                  <c:v>1.6384078561334194</c:v>
                </c:pt>
                <c:pt idx="42">
                  <c:v>1.6944443450881355</c:v>
                </c:pt>
                <c:pt idx="43">
                  <c:v>1.6750524513795568</c:v>
                </c:pt>
                <c:pt idx="44">
                  <c:v>1.7472902381473256</c:v>
                </c:pt>
                <c:pt idx="45">
                  <c:v>1.8584072381265371</c:v>
                </c:pt>
                <c:pt idx="46">
                  <c:v>1.9516140015335475</c:v>
                </c:pt>
                <c:pt idx="47">
                  <c:v>2.0518444808323917</c:v>
                </c:pt>
                <c:pt idx="48">
                  <c:v>2.0855789220488847</c:v>
                </c:pt>
                <c:pt idx="49">
                  <c:v>2.0788331214693363</c:v>
                </c:pt>
                <c:pt idx="50">
                  <c:v>2.3289188978835176</c:v>
                </c:pt>
                <c:pt idx="51">
                  <c:v>2.3434724321435279</c:v>
                </c:pt>
                <c:pt idx="52">
                  <c:v>2.5855745389735412</c:v>
                </c:pt>
                <c:pt idx="53">
                  <c:v>2.5901990552709333</c:v>
                </c:pt>
                <c:pt idx="54">
                  <c:v>2.5948420469664</c:v>
                </c:pt>
                <c:pt idx="55">
                  <c:v>2.5995036753452943</c:v>
                </c:pt>
                <c:pt idx="56">
                  <c:v>2.6041841038003821</c:v>
                </c:pt>
                <c:pt idx="57">
                  <c:v>2.6088834978687396</c:v>
                </c:pt>
                <c:pt idx="58">
                  <c:v>2.6848516278389374</c:v>
                </c:pt>
                <c:pt idx="59">
                  <c:v>2.8038486781887939</c:v>
                </c:pt>
                <c:pt idx="60">
                  <c:v>2.9189714872307846</c:v>
                </c:pt>
                <c:pt idx="61">
                  <c:v>2.8656710159020076</c:v>
                </c:pt>
                <c:pt idx="62">
                  <c:v>2.8700381015345524</c:v>
                </c:pt>
                <c:pt idx="63">
                  <c:v>2.8744222787168372</c:v>
                </c:pt>
                <c:pt idx="64">
                  <c:v>2.8788236903659401</c:v>
                </c:pt>
                <c:pt idx="65">
                  <c:v>2.883242481192581</c:v>
                </c:pt>
                <c:pt idx="66">
                  <c:v>2.9736789148419391</c:v>
                </c:pt>
                <c:pt idx="67">
                  <c:v>2.9960978485506526</c:v>
                </c:pt>
                <c:pt idx="68">
                  <c:v>3.4677628150590851</c:v>
                </c:pt>
                <c:pt idx="69">
                  <c:v>3.5352014334474409</c:v>
                </c:pt>
                <c:pt idx="70">
                  <c:v>3.5308607922890576</c:v>
                </c:pt>
                <c:pt idx="71">
                  <c:v>3.6685806258033087</c:v>
                </c:pt>
                <c:pt idx="72">
                  <c:v>3.8453535186867551</c:v>
                </c:pt>
                <c:pt idx="73">
                  <c:v>4.0570051480069145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25-46BB-B120-BB7BAE858ED7}"/>
            </c:ext>
          </c:extLst>
        </c:ser>
        <c:ser>
          <c:idx val="1"/>
          <c:order val="1"/>
          <c:tx>
            <c:strRef>
              <c:f>'Licence holders'!$GS$12</c:f>
              <c:strCache>
                <c:ptCount val="1"/>
                <c:pt idx="0">
                  <c:v> 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holders'!$GM$38:$GM$123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holders'!$GS$38:$GS$123</c:f>
              <c:numCache>
                <c:formatCode>General</c:formatCode>
                <c:ptCount val="86"/>
                <c:pt idx="0">
                  <c:v>-0.84839200329721609</c:v>
                </c:pt>
                <c:pt idx="1">
                  <c:v>-0.78713296277183908</c:v>
                </c:pt>
                <c:pt idx="2">
                  <c:v>-0.72587392224646208</c:v>
                </c:pt>
                <c:pt idx="3">
                  <c:v>-0.66461488172108496</c:v>
                </c:pt>
                <c:pt idx="4">
                  <c:v>-0.60335584119570795</c:v>
                </c:pt>
                <c:pt idx="5">
                  <c:v>-0.54209680067033095</c:v>
                </c:pt>
                <c:pt idx="6">
                  <c:v>-0.48083776014495389</c:v>
                </c:pt>
                <c:pt idx="7">
                  <c:v>-0.41957871961957688</c:v>
                </c:pt>
                <c:pt idx="8">
                  <c:v>-0.35831967909419982</c:v>
                </c:pt>
                <c:pt idx="9">
                  <c:v>-0.29706063856882281</c:v>
                </c:pt>
                <c:pt idx="10">
                  <c:v>-0.2358015980434458</c:v>
                </c:pt>
                <c:pt idx="11">
                  <c:v>-0.1745425575180688</c:v>
                </c:pt>
                <c:pt idx="12">
                  <c:v>-0.11328351699269179</c:v>
                </c:pt>
                <c:pt idx="13">
                  <c:v>-5.2024476467314673E-2</c:v>
                </c:pt>
                <c:pt idx="14">
                  <c:v>9.2345640580623334E-3</c:v>
                </c:pt>
                <c:pt idx="15">
                  <c:v>7.049360458343934E-2</c:v>
                </c:pt>
                <c:pt idx="16">
                  <c:v>0.13175264510881646</c:v>
                </c:pt>
                <c:pt idx="17">
                  <c:v>0.19301168563419346</c:v>
                </c:pt>
                <c:pt idx="18">
                  <c:v>0.20471853139262819</c:v>
                </c:pt>
                <c:pt idx="19">
                  <c:v>0.21642537715106289</c:v>
                </c:pt>
                <c:pt idx="20">
                  <c:v>0.2479531008162745</c:v>
                </c:pt>
                <c:pt idx="21">
                  <c:v>0.28939126343487459</c:v>
                </c:pt>
                <c:pt idx="22">
                  <c:v>0.30109810919330932</c:v>
                </c:pt>
                <c:pt idx="23">
                  <c:v>0.36235714971868632</c:v>
                </c:pt>
                <c:pt idx="24">
                  <c:v>0.42361619024406333</c:v>
                </c:pt>
                <c:pt idx="25">
                  <c:v>0.48487523076944034</c:v>
                </c:pt>
                <c:pt idx="26">
                  <c:v>0.54613427129481762</c:v>
                </c:pt>
                <c:pt idx="27">
                  <c:v>0.60739331182019463</c:v>
                </c:pt>
                <c:pt idx="28">
                  <c:v>0.66865235234557163</c:v>
                </c:pt>
                <c:pt idx="29">
                  <c:v>0.72991139287094864</c:v>
                </c:pt>
                <c:pt idx="30">
                  <c:v>0.79117043339632565</c:v>
                </c:pt>
                <c:pt idx="31">
                  <c:v>0.88216079078186804</c:v>
                </c:pt>
                <c:pt idx="32">
                  <c:v>1.0127929039809644</c:v>
                </c:pt>
                <c:pt idx="33">
                  <c:v>1.173156334040226</c:v>
                </c:pt>
                <c:pt idx="34">
                  <c:v>1.234415374565603</c:v>
                </c:pt>
                <c:pt idx="35">
                  <c:v>1.29567441509098</c:v>
                </c:pt>
                <c:pt idx="36">
                  <c:v>1.356933455616357</c:v>
                </c:pt>
                <c:pt idx="37">
                  <c:v>1.418192496141734</c:v>
                </c:pt>
                <c:pt idx="38">
                  <c:v>1.479451536667111</c:v>
                </c:pt>
                <c:pt idx="39">
                  <c:v>1.5407105771924881</c:v>
                </c:pt>
                <c:pt idx="40">
                  <c:v>1.6019696177178651</c:v>
                </c:pt>
                <c:pt idx="41">
                  <c:v>1.6632286582432421</c:v>
                </c:pt>
                <c:pt idx="42">
                  <c:v>1.7244876987686191</c:v>
                </c:pt>
                <c:pt idx="43">
                  <c:v>1.7857467392939961</c:v>
                </c:pt>
                <c:pt idx="44">
                  <c:v>1.8470057798193731</c:v>
                </c:pt>
                <c:pt idx="45">
                  <c:v>1.9082648203447501</c:v>
                </c:pt>
                <c:pt idx="46">
                  <c:v>1.9695238608701271</c:v>
                </c:pt>
                <c:pt idx="47">
                  <c:v>2.0307829013955043</c:v>
                </c:pt>
                <c:pt idx="48">
                  <c:v>2.0920419419208809</c:v>
                </c:pt>
                <c:pt idx="49">
                  <c:v>2.1533009824462583</c:v>
                </c:pt>
                <c:pt idx="50">
                  <c:v>2.2145600229716349</c:v>
                </c:pt>
                <c:pt idx="51">
                  <c:v>2.2758190634970124</c:v>
                </c:pt>
                <c:pt idx="52">
                  <c:v>2.3370781040223889</c:v>
                </c:pt>
                <c:pt idx="53">
                  <c:v>2.3983371445477664</c:v>
                </c:pt>
                <c:pt idx="54">
                  <c:v>2.4595961850731438</c:v>
                </c:pt>
                <c:pt idx="55">
                  <c:v>2.5208552255985204</c:v>
                </c:pt>
                <c:pt idx="56">
                  <c:v>2.5821142661238978</c:v>
                </c:pt>
                <c:pt idx="57">
                  <c:v>2.6433733066492744</c:v>
                </c:pt>
                <c:pt idx="58">
                  <c:v>2.7046323471746518</c:v>
                </c:pt>
                <c:pt idx="59">
                  <c:v>2.7658913877000284</c:v>
                </c:pt>
                <c:pt idx="60">
                  <c:v>2.8271504282254059</c:v>
                </c:pt>
                <c:pt idx="61">
                  <c:v>2.8884094687507824</c:v>
                </c:pt>
                <c:pt idx="62">
                  <c:v>2.9496685092761599</c:v>
                </c:pt>
                <c:pt idx="63">
                  <c:v>3.0109275498015364</c:v>
                </c:pt>
                <c:pt idx="64">
                  <c:v>3.0721865903269139</c:v>
                </c:pt>
                <c:pt idx="65">
                  <c:v>3.1334456308522913</c:v>
                </c:pt>
                <c:pt idx="66">
                  <c:v>3.1947046713776679</c:v>
                </c:pt>
                <c:pt idx="67">
                  <c:v>3.2559637119030453</c:v>
                </c:pt>
                <c:pt idx="68">
                  <c:v>3.3172227524284219</c:v>
                </c:pt>
                <c:pt idx="69">
                  <c:v>3.3784817929537994</c:v>
                </c:pt>
                <c:pt idx="70">
                  <c:v>3.4397408334791759</c:v>
                </c:pt>
                <c:pt idx="71">
                  <c:v>3.5009998740045534</c:v>
                </c:pt>
                <c:pt idx="72">
                  <c:v>3.7922727125419375</c:v>
                </c:pt>
                <c:pt idx="73">
                  <c:v>4.0835455510793226</c:v>
                </c:pt>
                <c:pt idx="74">
                  <c:v>4.1448045916046992</c:v>
                </c:pt>
                <c:pt idx="75">
                  <c:v>4.2060636321300766</c:v>
                </c:pt>
                <c:pt idx="76">
                  <c:v>4.2673226726554532</c:v>
                </c:pt>
                <c:pt idx="77">
                  <c:v>4.3285817131808306</c:v>
                </c:pt>
                <c:pt idx="78">
                  <c:v>4.3898407537062072</c:v>
                </c:pt>
                <c:pt idx="79">
                  <c:v>4.4510997942315846</c:v>
                </c:pt>
                <c:pt idx="80">
                  <c:v>4.5123588347569612</c:v>
                </c:pt>
                <c:pt idx="81">
                  <c:v>4.5736178752823387</c:v>
                </c:pt>
                <c:pt idx="82">
                  <c:v>4.6348769158077152</c:v>
                </c:pt>
                <c:pt idx="83">
                  <c:v>4.6961359563330927</c:v>
                </c:pt>
                <c:pt idx="84">
                  <c:v>4.7573949968584692</c:v>
                </c:pt>
                <c:pt idx="85">
                  <c:v>4.8186540373838467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5-46BB-B120-BB7BAE858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360264"/>
        <c:axId val="540357312"/>
      </c:lineChart>
      <c:catAx>
        <c:axId val="5403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57312"/>
        <c:crosses val="autoZero"/>
        <c:auto val="1"/>
        <c:lblAlgn val="ctr"/>
        <c:lblOffset val="100"/>
        <c:noMultiLvlLbl val="0"/>
      </c:catAx>
      <c:valAx>
        <c:axId val="54035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05263134277746E-2"/>
          <c:y val="4.7722310128744339E-2"/>
          <c:w val="0.89894398421863142"/>
          <c:h val="0.76864073743096151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holders'!$GP$12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holders'!$GM$38:$GM$123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holders'!$GP$38:$GP$123</c:f>
              <c:numCache>
                <c:formatCode>0.000</c:formatCode>
                <c:ptCount val="86"/>
                <c:pt idx="0">
                  <c:v>0.18454747248148784</c:v>
                </c:pt>
                <c:pt idx="1">
                  <c:v>0.21440825193385277</c:v>
                </c:pt>
                <c:pt idx="2">
                  <c:v>0.22789597964407662</c:v>
                </c:pt>
                <c:pt idx="3">
                  <c:v>0.23831565259663764</c:v>
                </c:pt>
                <c:pt idx="4">
                  <c:v>0.24967641015520703</c:v>
                </c:pt>
                <c:pt idx="5">
                  <c:v>0.26735370271591768</c:v>
                </c:pt>
                <c:pt idx="6">
                  <c:v>0.28944939811551235</c:v>
                </c:pt>
                <c:pt idx="7">
                  <c:v>0.3028182886753143</c:v>
                </c:pt>
                <c:pt idx="8">
                  <c:v>0.32012753518704445</c:v>
                </c:pt>
                <c:pt idx="9">
                  <c:v>0.32813539982884854</c:v>
                </c:pt>
                <c:pt idx="10">
                  <c:v>0.33746362335404684</c:v>
                </c:pt>
                <c:pt idx="11">
                  <c:v>0.34679115187458126</c:v>
                </c:pt>
                <c:pt idx="12">
                  <c:v>0.35478087739133968</c:v>
                </c:pt>
                <c:pt idx="13">
                  <c:v>0.36039850287424036</c:v>
                </c:pt>
                <c:pt idx="14">
                  <c:v>0.36377010895830814</c:v>
                </c:pt>
                <c:pt idx="15">
                  <c:v>0.38393670587575324</c:v>
                </c:pt>
                <c:pt idx="16">
                  <c:v>0.39804609572857569</c:v>
                </c:pt>
                <c:pt idx="17">
                  <c:v>0.39524850888706292</c:v>
                </c:pt>
                <c:pt idx="18">
                  <c:v>0.40230288753533971</c:v>
                </c:pt>
                <c:pt idx="19">
                  <c:v>0.40387390041509447</c:v>
                </c:pt>
                <c:pt idx="20">
                  <c:v>0.41111120288007724</c:v>
                </c:pt>
                <c:pt idx="21">
                  <c:v>0.4156357256173574</c:v>
                </c:pt>
                <c:pt idx="22">
                  <c:v>0.42471650048337811</c:v>
                </c:pt>
                <c:pt idx="23">
                  <c:v>0.42895410788989813</c:v>
                </c:pt>
                <c:pt idx="24">
                  <c:v>0.44104397071538171</c:v>
                </c:pt>
                <c:pt idx="25">
                  <c:v>0.45217429508296447</c:v>
                </c:pt>
                <c:pt idx="26">
                  <c:v>0.45891057016250125</c:v>
                </c:pt>
                <c:pt idx="27">
                  <c:v>0.46974217620538966</c:v>
                </c:pt>
                <c:pt idx="28">
                  <c:v>0.48228983088788946</c:v>
                </c:pt>
                <c:pt idx="29">
                  <c:v>0.49349516486809103</c:v>
                </c:pt>
                <c:pt idx="30">
                  <c:v>0.50364825048369344</c:v>
                </c:pt>
                <c:pt idx="31">
                  <c:v>0.5166653710369723</c:v>
                </c:pt>
                <c:pt idx="32">
                  <c:v>0.53701329348217397</c:v>
                </c:pt>
                <c:pt idx="33">
                  <c:v>0.5531463001608542</c:v>
                </c:pt>
                <c:pt idx="34">
                  <c:v>0.56675497594744184</c:v>
                </c:pt>
                <c:pt idx="35">
                  <c:v>0.57433485402366424</c:v>
                </c:pt>
                <c:pt idx="36">
                  <c:v>0.57809366158895148</c:v>
                </c:pt>
                <c:pt idx="37">
                  <c:v>0.58530938135748556</c:v>
                </c:pt>
                <c:pt idx="38">
                  <c:v>0.59294532889970442</c:v>
                </c:pt>
                <c:pt idx="39">
                  <c:v>0.5985421102784606</c:v>
                </c:pt>
                <c:pt idx="40">
                  <c:v>0.60758446816905209</c:v>
                </c:pt>
                <c:pt idx="41">
                  <c:v>0.61124226971899742</c:v>
                </c:pt>
                <c:pt idx="42">
                  <c:v>0.61670965073766981</c:v>
                </c:pt>
                <c:pt idx="43">
                  <c:v>0.61484124594546674</c:v>
                </c:pt>
                <c:pt idx="44">
                  <c:v>0.62167580789398935</c:v>
                </c:pt>
                <c:pt idx="45">
                  <c:v>0.63153116917215513</c:v>
                </c:pt>
                <c:pt idx="46">
                  <c:v>0.63920444370928553</c:v>
                </c:pt>
                <c:pt idx="47">
                  <c:v>0.64687771824641582</c:v>
                </c:pt>
                <c:pt idx="48">
                  <c:v>0.64933033143383645</c:v>
                </c:pt>
                <c:pt idx="49">
                  <c:v>0.64884501216262314</c:v>
                </c:pt>
                <c:pt idx="50">
                  <c:v>0.66520807457654874</c:v>
                </c:pt>
                <c:pt idx="51">
                  <c:v>0.66606220632110325</c:v>
                </c:pt>
                <c:pt idx="52">
                  <c:v>0.6788469957130987</c:v>
                </c:pt>
                <c:pt idx="53">
                  <c:v>0.67906654049423487</c:v>
                </c:pt>
                <c:pt idx="54">
                  <c:v>0.67928608527537115</c:v>
                </c:pt>
                <c:pt idx="55">
                  <c:v>0.67950563005650733</c:v>
                </c:pt>
                <c:pt idx="56">
                  <c:v>0.67972517483764339</c:v>
                </c:pt>
                <c:pt idx="57">
                  <c:v>0.67994471961877967</c:v>
                </c:pt>
                <c:pt idx="58">
                  <c:v>0.68337258837976089</c:v>
                </c:pt>
                <c:pt idx="59">
                  <c:v>0.68830491516428949</c:v>
                </c:pt>
                <c:pt idx="60">
                  <c:v>0.69260672574284943</c:v>
                </c:pt>
                <c:pt idx="61">
                  <c:v>0.69066986832452082</c:v>
                </c:pt>
                <c:pt idx="62">
                  <c:v>0.69083205634545386</c:v>
                </c:pt>
                <c:pt idx="63">
                  <c:v>0.69099424436638712</c:v>
                </c:pt>
                <c:pt idx="64">
                  <c:v>0.69115643238732027</c:v>
                </c:pt>
                <c:pt idx="65">
                  <c:v>0.69131862040825354</c:v>
                </c:pt>
                <c:pt idx="66">
                  <c:v>0.69450065686191986</c:v>
                </c:pt>
                <c:pt idx="67">
                  <c:v>0.69525019617311534</c:v>
                </c:pt>
                <c:pt idx="68">
                  <c:v>0.70792222554591699</c:v>
                </c:pt>
                <c:pt idx="69">
                  <c:v>0.70932124014464393</c:v>
                </c:pt>
                <c:pt idx="70">
                  <c:v>0.70923384488739927</c:v>
                </c:pt>
                <c:pt idx="71">
                  <c:v>0.7118390938813639</c:v>
                </c:pt>
                <c:pt idx="72">
                  <c:v>0.71472011137536984</c:v>
                </c:pt>
                <c:pt idx="73">
                  <c:v>0.71758523381709283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C-4EBE-AEBE-E7C1699CF213}"/>
            </c:ext>
          </c:extLst>
        </c:ser>
        <c:ser>
          <c:idx val="1"/>
          <c:order val="1"/>
          <c:tx>
            <c:strRef>
              <c:f>'Licence holders'!$GQ$12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holders'!$GM$38:$GM$123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holders'!$GQ$38:$GQ$123</c:f>
              <c:numCache>
                <c:formatCode>0.000</c:formatCode>
                <c:ptCount val="86"/>
                <c:pt idx="0">
                  <c:v>0.21883230460517025</c:v>
                </c:pt>
                <c:pt idx="1">
                  <c:v>0.22833276470073841</c:v>
                </c:pt>
                <c:pt idx="2">
                  <c:v>0.23805359788595681</c:v>
                </c:pt>
                <c:pt idx="3">
                  <c:v>0.24798370507383186</c:v>
                </c:pt>
                <c:pt idx="4">
                  <c:v>0.25811070339023856</c:v>
                </c:pt>
                <c:pt idx="5">
                  <c:v>0.26842096199690668</c:v>
                </c:pt>
                <c:pt idx="6">
                  <c:v>0.27889965352405571</c:v>
                </c:pt>
                <c:pt idx="7">
                  <c:v>0.28953082115330425</c:v>
                </c:pt>
                <c:pt idx="8">
                  <c:v>0.30029746106500871</c:v>
                </c:pt>
                <c:pt idx="9">
                  <c:v>0.31118161962476276</c:v>
                </c:pt>
                <c:pt idx="10">
                  <c:v>0.32216450434209615</c:v>
                </c:pt>
                <c:pt idx="11">
                  <c:v>0.33322660730195736</c:v>
                </c:pt>
                <c:pt idx="12">
                  <c:v>0.34434783945821101</c:v>
                </c:pt>
                <c:pt idx="13">
                  <c:v>0.35550767389970134</c:v>
                </c:pt>
                <c:pt idx="14">
                  <c:v>0.36668529596417371</c:v>
                </c:pt>
                <c:pt idx="15">
                  <c:v>0.37785975789283216</c:v>
                </c:pt>
                <c:pt idx="16">
                  <c:v>0.38901013559589998</c:v>
                </c:pt>
                <c:pt idx="17">
                  <c:v>0.40011568504227651</c:v>
                </c:pt>
                <c:pt idx="18">
                  <c:v>0.40223119377073563</c:v>
                </c:pt>
                <c:pt idx="19">
                  <c:v>0.40434417782912219</c:v>
                </c:pt>
                <c:pt idx="20">
                  <c:v>0.41002101645507494</c:v>
                </c:pt>
                <c:pt idx="21">
                  <c:v>0.41744838125858463</c:v>
                </c:pt>
                <c:pt idx="22">
                  <c:v>0.41953898383616817</c:v>
                </c:pt>
                <c:pt idx="23">
                  <c:v>0.43041596688363865</c:v>
                </c:pt>
                <c:pt idx="24">
                  <c:v>0.44117422088757718</c:v>
                </c:pt>
                <c:pt idx="25">
                  <c:v>0.45179585154303858</c:v>
                </c:pt>
                <c:pt idx="26">
                  <c:v>0.46226392120152804</c:v>
                </c:pt>
                <c:pt idx="27">
                  <c:v>0.47256254511212065</c:v>
                </c:pt>
                <c:pt idx="28">
                  <c:v>0.48267697287165756</c:v>
                </c:pt>
                <c:pt idx="29">
                  <c:v>0.49259365448131159</c:v>
                </c:pt>
                <c:pt idx="30">
                  <c:v>0.50230029074570637</c:v>
                </c:pt>
                <c:pt idx="31">
                  <c:v>0.5163069465827097</c:v>
                </c:pt>
                <c:pt idx="32">
                  <c:v>0.53550344952187301</c:v>
                </c:pt>
                <c:pt idx="33">
                  <c:v>0.5575119967209583</c:v>
                </c:pt>
                <c:pt idx="34">
                  <c:v>0.56545101656159147</c:v>
                </c:pt>
                <c:pt idx="35">
                  <c:v>0.57312744870858168</c:v>
                </c:pt>
                <c:pt idx="36">
                  <c:v>0.58054042186069421</c:v>
                </c:pt>
                <c:pt idx="37">
                  <c:v>0.58769007731547851</c:v>
                </c:pt>
                <c:pt idx="38">
                  <c:v>0.59457749871558707</c:v>
                </c:pt>
                <c:pt idx="39">
                  <c:v>0.60120463889924425</c:v>
                </c:pt>
                <c:pt idx="40">
                  <c:v>0.60757424506004865</c:v>
                </c:pt>
                <c:pt idx="41">
                  <c:v>0.61368978331671953</c:v>
                </c:pt>
                <c:pt idx="42">
                  <c:v>0.61955536367867858</c:v>
                </c:pt>
                <c:pt idx="43">
                  <c:v>0.62517566627286703</c:v>
                </c:pt>
                <c:pt idx="44">
                  <c:v>0.63055586957482201</c:v>
                </c:pt>
                <c:pt idx="45">
                  <c:v>0.63570158126610909</c:v>
                </c:pt>
                <c:pt idx="46">
                  <c:v>0.64061877222348007</c:v>
                </c:pt>
                <c:pt idx="47">
                  <c:v>0.64531371403478555</c:v>
                </c:pt>
                <c:pt idx="48">
                  <c:v>0.64979292033435965</c:v>
                </c:pt>
                <c:pt idx="49">
                  <c:v>0.65406309215742398</c:v>
                </c:pt>
                <c:pt idx="50">
                  <c:v>0.65813106742973393</c:v>
                </c:pt>
                <c:pt idx="51">
                  <c:v>0.66200377463548543</c:v>
                </c:pt>
                <c:pt idx="52">
                  <c:v>0.66568819064339924</c:v>
                </c:pt>
                <c:pt idx="53">
                  <c:v>0.66919130261759774</c:v>
                </c:pt>
                <c:pt idx="54">
                  <c:v>0.67252007389590318</c:v>
                </c:pt>
                <c:pt idx="55">
                  <c:v>0.67568141368286727</c:v>
                </c:pt>
                <c:pt idx="56">
                  <c:v>0.6786821503774555</c:v>
                </c:pt>
                <c:pt idx="57">
                  <c:v>0.68152900833504537</c:v>
                </c:pt>
                <c:pt idx="58">
                  <c:v>0.68422858784946139</c:v>
                </c:pt>
                <c:pt idx="59">
                  <c:v>0.68678734813230513</c:v>
                </c:pt>
                <c:pt idx="60">
                  <c:v>0.68921159306309743</c:v>
                </c:pt>
                <c:pt idx="61">
                  <c:v>0.69150745948395265</c:v>
                </c:pt>
                <c:pt idx="62">
                  <c:v>0.69368090781597413</c:v>
                </c:pt>
                <c:pt idx="63">
                  <c:v>0.69573771478066204</c:v>
                </c:pt>
                <c:pt idx="64">
                  <c:v>0.69768346801778192</c:v>
                </c:pt>
                <c:pt idx="65">
                  <c:v>0.69952356240086466</c:v>
                </c:pt>
                <c:pt idx="66">
                  <c:v>0.7012631978623477</c:v>
                </c:pt>
                <c:pt idx="67">
                  <c:v>0.70290737855195073</c:v>
                </c:pt>
                <c:pt idx="68">
                  <c:v>0.70446091316388904</c:v>
                </c:pt>
                <c:pt idx="69">
                  <c:v>0.70592841628069591</c:v>
                </c:pt>
                <c:pt idx="70">
                  <c:v>0.707314310593532</c:v>
                </c:pt>
                <c:pt idx="71">
                  <c:v>0.70862282987074221</c:v>
                </c:pt>
                <c:pt idx="72">
                  <c:v>0.71390549544530157</c:v>
                </c:pt>
                <c:pt idx="73">
                  <c:v>0.71790500531480306</c:v>
                </c:pt>
                <c:pt idx="74">
                  <c:v>0.7186124841349848</c:v>
                </c:pt>
                <c:pt idx="75">
                  <c:v>0.7192791980183294</c:v>
                </c:pt>
                <c:pt idx="76">
                  <c:v>0.71990742550042963</c:v>
                </c:pt>
                <c:pt idx="77">
                  <c:v>0.72049932578115383</c:v>
                </c:pt>
                <c:pt idx="78">
                  <c:v>0.72105694404919929</c:v>
                </c:pt>
                <c:pt idx="79">
                  <c:v>0.72158221668011335</c:v>
                </c:pt>
                <c:pt idx="80">
                  <c:v>0.72207697629563483</c:v>
                </c:pt>
                <c:pt idx="81">
                  <c:v>0.72254295667484947</c:v>
                </c:pt>
                <c:pt idx="82">
                  <c:v>0.72298179750996483</c:v>
                </c:pt>
                <c:pt idx="83">
                  <c:v>0.72339504900152307</c:v>
                </c:pt>
                <c:pt idx="84">
                  <c:v>0.7237841762896372</c:v>
                </c:pt>
                <c:pt idx="85">
                  <c:v>0.72415056371934572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C-4EBE-AEBE-E7C1699C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340928"/>
        <c:axId val="562339616"/>
      </c:lineChart>
      <c:catAx>
        <c:axId val="56234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3396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62339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340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51891484287539"/>
          <c:y val="0.91811234180242074"/>
          <c:w val="0.51438957988644751"/>
          <c:h val="7.32108745378075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8092738407697"/>
          <c:y val="5.0925925925925923E-2"/>
          <c:w val="0.83953018372703414"/>
          <c:h val="0.7345909886264218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holders'!$GN$12</c:f>
              <c:strCache>
                <c:ptCount val="1"/>
                <c:pt idx="0">
                  <c:v>SA Licences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holders'!$GM$38:$GM$123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holders'!$GN$38:$GN$123</c:f>
              <c:numCache>
                <c:formatCode>General</c:formatCode>
                <c:ptCount val="86"/>
                <c:pt idx="0">
                  <c:v>117310</c:v>
                </c:pt>
                <c:pt idx="1">
                  <c:v>137979</c:v>
                </c:pt>
                <c:pt idx="2">
                  <c:v>149304</c:v>
                </c:pt>
                <c:pt idx="3">
                  <c:v>159814</c:v>
                </c:pt>
                <c:pt idx="4">
                  <c:v>172063</c:v>
                </c:pt>
                <c:pt idx="5">
                  <c:v>192469</c:v>
                </c:pt>
                <c:pt idx="6">
                  <c:v>215157</c:v>
                </c:pt>
                <c:pt idx="7">
                  <c:v>232119</c:v>
                </c:pt>
                <c:pt idx="8">
                  <c:v>252216.00000000003</c:v>
                </c:pt>
                <c:pt idx="9">
                  <c:v>265727</c:v>
                </c:pt>
                <c:pt idx="10">
                  <c:v>281091</c:v>
                </c:pt>
                <c:pt idx="11">
                  <c:v>299158</c:v>
                </c:pt>
                <c:pt idx="12">
                  <c:v>315044.00000000006</c:v>
                </c:pt>
                <c:pt idx="13">
                  <c:v>328833</c:v>
                </c:pt>
                <c:pt idx="14">
                  <c:v>340972.99999999994</c:v>
                </c:pt>
                <c:pt idx="15">
                  <c:v>369584</c:v>
                </c:pt>
                <c:pt idx="16">
                  <c:v>393869</c:v>
                </c:pt>
                <c:pt idx="17">
                  <c:v>397803</c:v>
                </c:pt>
                <c:pt idx="18">
                  <c:v>414655.99999999994</c:v>
                </c:pt>
                <c:pt idx="19">
                  <c:v>427717</c:v>
                </c:pt>
                <c:pt idx="20">
                  <c:v>447985</c:v>
                </c:pt>
                <c:pt idx="21">
                  <c:v>464778</c:v>
                </c:pt>
                <c:pt idx="22">
                  <c:v>481496</c:v>
                </c:pt>
                <c:pt idx="23">
                  <c:v>491765.00000000006</c:v>
                </c:pt>
                <c:pt idx="24">
                  <c:v>513687</c:v>
                </c:pt>
                <c:pt idx="25">
                  <c:v>535184</c:v>
                </c:pt>
                <c:pt idx="26">
                  <c:v>550745</c:v>
                </c:pt>
                <c:pt idx="27">
                  <c:v>570562</c:v>
                </c:pt>
                <c:pt idx="28">
                  <c:v>592481</c:v>
                </c:pt>
                <c:pt idx="29">
                  <c:v>612693</c:v>
                </c:pt>
                <c:pt idx="30">
                  <c:v>637247.99999999988</c:v>
                </c:pt>
                <c:pt idx="31">
                  <c:v>658267.84927707526</c:v>
                </c:pt>
                <c:pt idx="32">
                  <c:v>690663</c:v>
                </c:pt>
                <c:pt idx="33">
                  <c:v>716991</c:v>
                </c:pt>
                <c:pt idx="34">
                  <c:v>737410.00000000012</c:v>
                </c:pt>
                <c:pt idx="35">
                  <c:v>751458.00000000012</c:v>
                </c:pt>
                <c:pt idx="36">
                  <c:v>762372</c:v>
                </c:pt>
                <c:pt idx="37">
                  <c:v>779110</c:v>
                </c:pt>
                <c:pt idx="38">
                  <c:v>797970.99999999988</c:v>
                </c:pt>
                <c:pt idx="39">
                  <c:v>814045.99999999988</c:v>
                </c:pt>
                <c:pt idx="40">
                  <c:v>833117.99999999988</c:v>
                </c:pt>
                <c:pt idx="41">
                  <c:v>845072.99999999988</c:v>
                </c:pt>
                <c:pt idx="42">
                  <c:v>858931</c:v>
                </c:pt>
                <c:pt idx="43">
                  <c:v>863795.99999999988</c:v>
                </c:pt>
                <c:pt idx="44">
                  <c:v>882175.99999999988</c:v>
                </c:pt>
                <c:pt idx="45">
                  <c:v>904387.99999999988</c:v>
                </c:pt>
                <c:pt idx="46">
                  <c:v>924480.747732296</c:v>
                </c:pt>
                <c:pt idx="47">
                  <c:v>941492.99999999988</c:v>
                </c:pt>
                <c:pt idx="48">
                  <c:v>947133.99999999988</c:v>
                </c:pt>
                <c:pt idx="49">
                  <c:v>949318.00000000012</c:v>
                </c:pt>
                <c:pt idx="50">
                  <c:v>974756</c:v>
                </c:pt>
                <c:pt idx="51">
                  <c:v>978498.00000000012</c:v>
                </c:pt>
                <c:pt idx="52">
                  <c:v>1001745.9999999999</c:v>
                </c:pt>
                <c:pt idx="53">
                  <c:v>1007239.0275188838</c:v>
                </c:pt>
                <c:pt idx="54">
                  <c:v>1012770.7202639503</c:v>
                </c:pt>
                <c:pt idx="55">
                  <c:v>1017561.7195265101</c:v>
                </c:pt>
                <c:pt idx="56">
                  <c:v>1021940.2910865783</c:v>
                </c:pt>
                <c:pt idx="57">
                  <c:v>1027781.9999999999</c:v>
                </c:pt>
                <c:pt idx="58">
                  <c:v>1038999</c:v>
                </c:pt>
                <c:pt idx="59">
                  <c:v>1051860.0000000002</c:v>
                </c:pt>
                <c:pt idx="60">
                  <c:v>1065785.9999999998</c:v>
                </c:pt>
                <c:pt idx="61">
                  <c:v>1072285</c:v>
                </c:pt>
                <c:pt idx="62">
                  <c:v>1085033.9535052406</c:v>
                </c:pt>
                <c:pt idx="63">
                  <c:v>1097758.3712263263</c:v>
                </c:pt>
                <c:pt idx="64">
                  <c:v>1112002.9663808243</c:v>
                </c:pt>
                <c:pt idx="65">
                  <c:v>1124998</c:v>
                </c:pt>
                <c:pt idx="66">
                  <c:v>1138713</c:v>
                </c:pt>
                <c:pt idx="67">
                  <c:v>1151821.0000000002</c:v>
                </c:pt>
                <c:pt idx="68">
                  <c:v>1183292.0000000002</c:v>
                </c:pt>
                <c:pt idx="69">
                  <c:v>1196554</c:v>
                </c:pt>
                <c:pt idx="70">
                  <c:v>1206194</c:v>
                </c:pt>
                <c:pt idx="71">
                  <c:v>1219238</c:v>
                </c:pt>
                <c:pt idx="72">
                  <c:v>1232106</c:v>
                </c:pt>
                <c:pt idx="73">
                  <c:v>1246015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33-4A52-8670-7A75AFB64EED}"/>
            </c:ext>
          </c:extLst>
        </c:ser>
        <c:ser>
          <c:idx val="1"/>
          <c:order val="1"/>
          <c:tx>
            <c:strRef>
              <c:f>'Licence holders'!$GO$12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holders'!$GM$38:$GM$123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holders'!$GO$38:$GO$123</c:f>
              <c:numCache>
                <c:formatCode>General</c:formatCode>
                <c:ptCount val="86"/>
                <c:pt idx="0">
                  <c:v>139103.59924223632</c:v>
                </c:pt>
                <c:pt idx="1">
                  <c:v>146939.89739892498</c:v>
                </c:pt>
                <c:pt idx="2">
                  <c:v>155958.67217260363</c:v>
                </c:pt>
                <c:pt idx="3">
                  <c:v>166297.37665510149</c:v>
                </c:pt>
                <c:pt idx="4">
                  <c:v>177875.44257716258</c:v>
                </c:pt>
                <c:pt idx="5">
                  <c:v>193237.32422542109</c:v>
                </c:pt>
                <c:pt idx="6">
                  <c:v>207315.03725334338</c:v>
                </c:pt>
                <c:pt idx="7">
                  <c:v>221933.77080782116</c:v>
                </c:pt>
                <c:pt idx="8">
                  <c:v>236592.65797213881</c:v>
                </c:pt>
                <c:pt idx="9">
                  <c:v>251997.6762067095</c:v>
                </c:pt>
                <c:pt idx="10">
                  <c:v>268347.5682207577</c:v>
                </c:pt>
                <c:pt idx="11">
                  <c:v>287456.59988260426</c:v>
                </c:pt>
                <c:pt idx="12">
                  <c:v>305779.5040475335</c:v>
                </c:pt>
                <c:pt idx="13">
                  <c:v>324370.53428119601</c:v>
                </c:pt>
                <c:pt idx="14">
                  <c:v>343705.49515139492</c:v>
                </c:pt>
                <c:pt idx="15">
                  <c:v>363734.22656352445</c:v>
                </c:pt>
                <c:pt idx="16">
                  <c:v>384927.86323295662</c:v>
                </c:pt>
                <c:pt idx="17">
                  <c:v>402701.63271470473</c:v>
                </c:pt>
                <c:pt idx="18">
                  <c:v>414582.10480665992</c:v>
                </c:pt>
                <c:pt idx="19">
                  <c:v>428215.04071144224</c:v>
                </c:pt>
                <c:pt idx="20">
                  <c:v>446797.03148398001</c:v>
                </c:pt>
                <c:pt idx="21">
                  <c:v>466804.97316831205</c:v>
                </c:pt>
                <c:pt idx="22">
                  <c:v>475626.31150725787</c:v>
                </c:pt>
                <c:pt idx="23">
                  <c:v>493440.91608247603</c:v>
                </c:pt>
                <c:pt idx="24">
                  <c:v>513838.70328730735</c:v>
                </c:pt>
                <c:pt idx="25">
                  <c:v>534736.08217345807</c:v>
                </c:pt>
                <c:pt idx="26">
                  <c:v>554769.40352885064</c:v>
                </c:pt>
                <c:pt idx="27">
                  <c:v>573987.69904444483</c:v>
                </c:pt>
                <c:pt idx="28">
                  <c:v>592956.5942485095</c:v>
                </c:pt>
                <c:pt idx="29">
                  <c:v>611573.74059741874</c:v>
                </c:pt>
                <c:pt idx="30">
                  <c:v>635542.47507007548</c:v>
                </c:pt>
                <c:pt idx="31">
                  <c:v>657811.19143263297</c:v>
                </c:pt>
                <c:pt idx="32">
                  <c:v>688721.1609956217</c:v>
                </c:pt>
                <c:pt idx="33">
                  <c:v>722649.83770968963</c:v>
                </c:pt>
                <c:pt idx="34">
                  <c:v>735713.40670743561</c:v>
                </c:pt>
                <c:pt idx="35">
                  <c:v>749878.23450796213</c:v>
                </c:pt>
                <c:pt idx="36">
                  <c:v>765598.71159680584</c:v>
                </c:pt>
                <c:pt idx="37">
                  <c:v>782278.96343525208</c:v>
                </c:pt>
                <c:pt idx="38">
                  <c:v>800167.53333396919</c:v>
                </c:pt>
                <c:pt idx="39">
                  <c:v>817667.16672563937</c:v>
                </c:pt>
                <c:pt idx="40">
                  <c:v>833103.98210360354</c:v>
                </c:pt>
                <c:pt idx="41">
                  <c:v>848456.80992453056</c:v>
                </c:pt>
                <c:pt idx="42">
                  <c:v>862894.40653857111</c:v>
                </c:pt>
                <c:pt idx="43">
                  <c:v>878314.92012774746</c:v>
                </c:pt>
                <c:pt idx="44">
                  <c:v>894777.06504689017</c:v>
                </c:pt>
                <c:pt idx="45">
                  <c:v>910360.26366161916</c:v>
                </c:pt>
                <c:pt idx="46">
                  <c:v>926526.28964804695</c:v>
                </c:pt>
                <c:pt idx="47">
                  <c:v>939216.68258221634</c:v>
                </c:pt>
                <c:pt idx="48">
                  <c:v>947808.74697314773</c:v>
                </c:pt>
                <c:pt idx="49">
                  <c:v>956952.51544151327</c:v>
                </c:pt>
                <c:pt idx="50">
                  <c:v>964385.7783474864</c:v>
                </c:pt>
                <c:pt idx="51">
                  <c:v>972535.84323772439</c:v>
                </c:pt>
                <c:pt idx="52">
                  <c:v>982328.10402845708</c:v>
                </c:pt>
                <c:pt idx="53">
                  <c:v>992591.38343360415</c:v>
                </c:pt>
                <c:pt idx="54">
                  <c:v>1002683.0438539145</c:v>
                </c:pt>
                <c:pt idx="55">
                  <c:v>1011834.9440343349</c:v>
                </c:pt>
                <c:pt idx="56">
                  <c:v>1020372.1444886397</c:v>
                </c:pt>
                <c:pt idx="57">
                  <c:v>1030176.7585419796</c:v>
                </c:pt>
                <c:pt idx="58">
                  <c:v>1040300.4607377332</c:v>
                </c:pt>
                <c:pt idx="59">
                  <c:v>1049540.8707549591</c:v>
                </c:pt>
                <c:pt idx="60">
                  <c:v>1060561.5562518667</c:v>
                </c:pt>
                <c:pt idx="61">
                  <c:v>1073585.3845651615</c:v>
                </c:pt>
                <c:pt idx="62">
                  <c:v>1089508.4137530176</c:v>
                </c:pt>
                <c:pt idx="63">
                  <c:v>1105294.1566520205</c:v>
                </c:pt>
                <c:pt idx="64">
                  <c:v>1122504.3270607456</c:v>
                </c:pt>
                <c:pt idx="65">
                  <c:v>1138350.0826132998</c:v>
                </c:pt>
                <c:pt idx="66">
                  <c:v>1149800.9568998755</c:v>
                </c:pt>
                <c:pt idx="67">
                  <c:v>1164506.6540470168</c:v>
                </c:pt>
                <c:pt idx="68">
                  <c:v>1177506.4163534406</c:v>
                </c:pt>
                <c:pt idx="69">
                  <c:v>1190830.6454239059</c:v>
                </c:pt>
                <c:pt idx="70">
                  <c:v>1202929.4480264201</c:v>
                </c:pt>
                <c:pt idx="71">
                  <c:v>1213729.1830026072</c:v>
                </c:pt>
                <c:pt idx="72">
                  <c:v>1230701.6835981554</c:v>
                </c:pt>
                <c:pt idx="73">
                  <c:v>1246570.251228624</c:v>
                </c:pt>
                <c:pt idx="74">
                  <c:v>1258434.1822171854</c:v>
                </c:pt>
                <c:pt idx="75">
                  <c:v>1275177.4821530546</c:v>
                </c:pt>
                <c:pt idx="76">
                  <c:v>1291614.1982866463</c:v>
                </c:pt>
                <c:pt idx="77">
                  <c:v>1307723.4792743248</c:v>
                </c:pt>
                <c:pt idx="78">
                  <c:v>1323335.2390838836</c:v>
                </c:pt>
                <c:pt idx="79">
                  <c:v>1338472.9382107996</c:v>
                </c:pt>
                <c:pt idx="80">
                  <c:v>1353064.1797018414</c:v>
                </c:pt>
                <c:pt idx="81">
                  <c:v>1367132.9715447323</c:v>
                </c:pt>
                <c:pt idx="82">
                  <c:v>1380583.2884528711</c:v>
                </c:pt>
                <c:pt idx="83">
                  <c:v>1393726.8798489231</c:v>
                </c:pt>
                <c:pt idx="84">
                  <c:v>1406542.8082011163</c:v>
                </c:pt>
                <c:pt idx="85">
                  <c:v>1419015.5471597111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3-4A52-8670-7A75AFB64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75264"/>
        <c:axId val="578800848"/>
      </c:lineChart>
      <c:catAx>
        <c:axId val="5787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8008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7880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775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23272090988628"/>
          <c:y val="0.90798556430446198"/>
          <c:w val="0.4242012248468941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3259890343587E-2"/>
          <c:y val="3.5862061175767325E-2"/>
          <c:w val="0.93640619708348916"/>
          <c:h val="0.87620659762007114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holders'!$HC$12</c:f>
              <c:strCache>
                <c:ptCount val="1"/>
                <c:pt idx="0">
                  <c:v>LicLogist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holders'!$GX$38:$GX$123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holders'!$HC$38:$HC$123</c:f>
              <c:numCache>
                <c:formatCode>General</c:formatCode>
                <c:ptCount val="86"/>
                <c:pt idx="0">
                  <c:v>-1.3993394945831477</c:v>
                </c:pt>
                <c:pt idx="1">
                  <c:v>-1.1589799679021158</c:v>
                </c:pt>
                <c:pt idx="2">
                  <c:v>-1.1079119315039807</c:v>
                </c:pt>
                <c:pt idx="3">
                  <c:v>-1.0212317160095468</c:v>
                </c:pt>
                <c:pt idx="4">
                  <c:v>-0.98059337099700372</c:v>
                </c:pt>
                <c:pt idx="5">
                  <c:v>-0.76790430667492215</c:v>
                </c:pt>
                <c:pt idx="6">
                  <c:v>-0.8178294839928848</c:v>
                </c:pt>
                <c:pt idx="7">
                  <c:v>-0.72830193256973041</c:v>
                </c:pt>
                <c:pt idx="8">
                  <c:v>-0.67008400554637915</c:v>
                </c:pt>
                <c:pt idx="9">
                  <c:v>-0.6349216832025314</c:v>
                </c:pt>
                <c:pt idx="10">
                  <c:v>-0.47971160261244478</c:v>
                </c:pt>
                <c:pt idx="11">
                  <c:v>-0.42847753722346887</c:v>
                </c:pt>
                <c:pt idx="12">
                  <c:v>-0.24660717748241909</c:v>
                </c:pt>
                <c:pt idx="13">
                  <c:v>-0.19160012209686644</c:v>
                </c:pt>
                <c:pt idx="14">
                  <c:v>-0.23831297983254857</c:v>
                </c:pt>
                <c:pt idx="15">
                  <c:v>-0.21304368124576714</c:v>
                </c:pt>
                <c:pt idx="16">
                  <c:v>-0.15223139379127035</c:v>
                </c:pt>
                <c:pt idx="17">
                  <c:v>-0.1087127725571478</c:v>
                </c:pt>
                <c:pt idx="18">
                  <c:v>-5.0757894237150804E-2</c:v>
                </c:pt>
                <c:pt idx="19">
                  <c:v>9.4163223496139939E-2</c:v>
                </c:pt>
                <c:pt idx="20">
                  <c:v>9.5185390001904069E-2</c:v>
                </c:pt>
                <c:pt idx="21">
                  <c:v>0.13880774072315363</c:v>
                </c:pt>
                <c:pt idx="22">
                  <c:v>0.17053934056832909</c:v>
                </c:pt>
                <c:pt idx="23">
                  <c:v>0.13325990874227989</c:v>
                </c:pt>
                <c:pt idx="24">
                  <c:v>0.22463181872878649</c:v>
                </c:pt>
                <c:pt idx="25">
                  <c:v>0.28314620770443533</c:v>
                </c:pt>
                <c:pt idx="26">
                  <c:v>0.31504761801888687</c:v>
                </c:pt>
                <c:pt idx="27">
                  <c:v>0.47140800640259084</c:v>
                </c:pt>
                <c:pt idx="28">
                  <c:v>0.53079379343118771</c:v>
                </c:pt>
                <c:pt idx="29">
                  <c:v>0.59295471529854116</c:v>
                </c:pt>
                <c:pt idx="30">
                  <c:v>0.65624947026123392</c:v>
                </c:pt>
                <c:pt idx="31">
                  <c:v>0.74574092430625727</c:v>
                </c:pt>
                <c:pt idx="32">
                  <c:v>0.83358450965994724</c:v>
                </c:pt>
                <c:pt idx="33">
                  <c:v>0.94855966508249212</c:v>
                </c:pt>
                <c:pt idx="34">
                  <c:v>1.0035161010957461</c:v>
                </c:pt>
                <c:pt idx="35">
                  <c:v>1.0763895999803721</c:v>
                </c:pt>
                <c:pt idx="36">
                  <c:v>1.1524601515872579</c:v>
                </c:pt>
                <c:pt idx="37">
                  <c:v>1.17393041995637</c:v>
                </c:pt>
                <c:pt idx="38">
                  <c:v>1.2112860152984619</c:v>
                </c:pt>
                <c:pt idx="39">
                  <c:v>1.2473469311167553</c:v>
                </c:pt>
                <c:pt idx="40">
                  <c:v>1.2672262444277989</c:v>
                </c:pt>
                <c:pt idx="41">
                  <c:v>1.2873295777106111</c:v>
                </c:pt>
                <c:pt idx="42">
                  <c:v>1.368614286782132</c:v>
                </c:pt>
                <c:pt idx="43">
                  <c:v>1.4540275719666844</c:v>
                </c:pt>
                <c:pt idx="44">
                  <c:v>1.5442302399801799</c:v>
                </c:pt>
                <c:pt idx="45">
                  <c:v>1.6226814893051071</c:v>
                </c:pt>
                <c:pt idx="46">
                  <c:v>1.7054898355900394</c:v>
                </c:pt>
                <c:pt idx="47">
                  <c:v>1.7933389290050956</c:v>
                </c:pt>
                <c:pt idx="48">
                  <c:v>1.8448368543505027</c:v>
                </c:pt>
                <c:pt idx="49">
                  <c:v>1.898338392126546</c:v>
                </c:pt>
                <c:pt idx="50">
                  <c:v>1.9540441639194945</c:v>
                </c:pt>
                <c:pt idx="51">
                  <c:v>2.0121854418188287</c:v>
                </c:pt>
                <c:pt idx="52">
                  <c:v>2.0964808470209291</c:v>
                </c:pt>
                <c:pt idx="53">
                  <c:v>2.1947029710425494</c:v>
                </c:pt>
                <c:pt idx="54">
                  <c:v>2.0843224570028616</c:v>
                </c:pt>
                <c:pt idx="55">
                  <c:v>1.9958986327343697</c:v>
                </c:pt>
                <c:pt idx="56">
                  <c:v>2.1125802775035809</c:v>
                </c:pt>
                <c:pt idx="57">
                  <c:v>2.2640952295637407</c:v>
                </c:pt>
                <c:pt idx="58">
                  <c:v>2.3636690291387916</c:v>
                </c:pt>
                <c:pt idx="59">
                  <c:v>2.3830337390678467</c:v>
                </c:pt>
                <c:pt idx="60">
                  <c:v>2.3660335703581765</c:v>
                </c:pt>
                <c:pt idx="61">
                  <c:v>2.3837832074849192</c:v>
                </c:pt>
                <c:pt idx="62">
                  <c:v>2.353029895156435</c:v>
                </c:pt>
                <c:pt idx="63">
                  <c:v>2.3696578468583205</c:v>
                </c:pt>
                <c:pt idx="64">
                  <c:v>2.3697887103991908</c:v>
                </c:pt>
                <c:pt idx="65">
                  <c:v>2.4986074216179586</c:v>
                </c:pt>
                <c:pt idx="66">
                  <c:v>2.470707881209548</c:v>
                </c:pt>
                <c:pt idx="67">
                  <c:v>2.4397277110119653</c:v>
                </c:pt>
                <c:pt idx="68">
                  <c:v>2.5406138860620038</c:v>
                </c:pt>
                <c:pt idx="69">
                  <c:v>2.698362659012171</c:v>
                </c:pt>
                <c:pt idx="70">
                  <c:v>2.8521044283850765</c:v>
                </c:pt>
                <c:pt idx="71">
                  <c:v>3.0497690394752666</c:v>
                </c:pt>
                <c:pt idx="72">
                  <c:v>3.1012779211319468</c:v>
                </c:pt>
                <c:pt idx="73">
                  <c:v>3.2487210645558031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1-40C4-BEC5-06BF5837B9C3}"/>
            </c:ext>
          </c:extLst>
        </c:ser>
        <c:ser>
          <c:idx val="1"/>
          <c:order val="1"/>
          <c:tx>
            <c:strRef>
              <c:f>'Licence holders'!$HD$12</c:f>
              <c:strCache>
                <c:ptCount val="1"/>
                <c:pt idx="0">
                  <c:v> 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holders'!$GX$38:$GX$123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holders'!$HD$38:$HD$123</c:f>
              <c:numCache>
                <c:formatCode>General</c:formatCode>
                <c:ptCount val="86"/>
                <c:pt idx="0">
                  <c:v>-1.1768213693887513</c:v>
                </c:pt>
                <c:pt idx="1">
                  <c:v>-1.1145297956966378</c:v>
                </c:pt>
                <c:pt idx="2">
                  <c:v>-1.0522382220045243</c:v>
                </c:pt>
                <c:pt idx="3">
                  <c:v>-0.98994664831241086</c:v>
                </c:pt>
                <c:pt idx="4">
                  <c:v>-0.92765507462029739</c:v>
                </c:pt>
                <c:pt idx="5">
                  <c:v>-0.86536350092818382</c:v>
                </c:pt>
                <c:pt idx="6">
                  <c:v>-0.80307192723607035</c:v>
                </c:pt>
                <c:pt idx="7">
                  <c:v>-0.74078035354395688</c:v>
                </c:pt>
                <c:pt idx="8">
                  <c:v>-0.67848877985184342</c:v>
                </c:pt>
                <c:pt idx="9">
                  <c:v>-0.61619720615972995</c:v>
                </c:pt>
                <c:pt idx="10">
                  <c:v>-0.55390563246761648</c:v>
                </c:pt>
                <c:pt idx="11">
                  <c:v>-0.4916140587755029</c:v>
                </c:pt>
                <c:pt idx="12">
                  <c:v>-0.42932248508338944</c:v>
                </c:pt>
                <c:pt idx="13">
                  <c:v>-0.36703091139127597</c:v>
                </c:pt>
                <c:pt idx="14">
                  <c:v>-0.3047393376991625</c:v>
                </c:pt>
                <c:pt idx="15">
                  <c:v>-0.24244776400704904</c:v>
                </c:pt>
                <c:pt idx="16">
                  <c:v>-0.18015619031493557</c:v>
                </c:pt>
                <c:pt idx="17">
                  <c:v>-0.1178646166228221</c:v>
                </c:pt>
                <c:pt idx="18">
                  <c:v>-5.5573042930708638E-2</c:v>
                </c:pt>
                <c:pt idx="19">
                  <c:v>6.7185307614048284E-3</c:v>
                </c:pt>
                <c:pt idx="20">
                  <c:v>6.9010104453518295E-2</c:v>
                </c:pt>
                <c:pt idx="21">
                  <c:v>0.13130167814563176</c:v>
                </c:pt>
                <c:pt idx="22">
                  <c:v>0.19359325183774523</c:v>
                </c:pt>
                <c:pt idx="23">
                  <c:v>0.25588482552985892</c:v>
                </c:pt>
                <c:pt idx="24">
                  <c:v>0.31817639922197238</c:v>
                </c:pt>
                <c:pt idx="25">
                  <c:v>0.38046797291408585</c:v>
                </c:pt>
                <c:pt idx="26">
                  <c:v>0.44275954660619932</c:v>
                </c:pt>
                <c:pt idx="27">
                  <c:v>0.50505112029831278</c:v>
                </c:pt>
                <c:pt idx="28">
                  <c:v>0.56734269399042625</c:v>
                </c:pt>
                <c:pt idx="29">
                  <c:v>0.62963426768253972</c:v>
                </c:pt>
                <c:pt idx="30">
                  <c:v>0.69192584137465318</c:v>
                </c:pt>
                <c:pt idx="31">
                  <c:v>0.75421741506676665</c:v>
                </c:pt>
                <c:pt idx="32">
                  <c:v>0.81650898875888012</c:v>
                </c:pt>
                <c:pt idx="33">
                  <c:v>0.87880056245099358</c:v>
                </c:pt>
                <c:pt idx="34">
                  <c:v>0.94109213614310705</c:v>
                </c:pt>
                <c:pt idx="35">
                  <c:v>1.0033837098352205</c:v>
                </c:pt>
                <c:pt idx="36">
                  <c:v>1.065675283527334</c:v>
                </c:pt>
                <c:pt idx="37">
                  <c:v>1.1279668572194474</c:v>
                </c:pt>
                <c:pt idx="38">
                  <c:v>1.1902584309115609</c:v>
                </c:pt>
                <c:pt idx="39">
                  <c:v>1.2525500046036744</c:v>
                </c:pt>
                <c:pt idx="40">
                  <c:v>1.3148415782957878</c:v>
                </c:pt>
                <c:pt idx="41">
                  <c:v>1.3771331519879013</c:v>
                </c:pt>
                <c:pt idx="42">
                  <c:v>1.4394247256800148</c:v>
                </c:pt>
                <c:pt idx="43">
                  <c:v>1.5017162993721282</c:v>
                </c:pt>
                <c:pt idx="44">
                  <c:v>1.5640078730642417</c:v>
                </c:pt>
                <c:pt idx="45">
                  <c:v>1.6262994467563552</c:v>
                </c:pt>
                <c:pt idx="46">
                  <c:v>1.6885910204484686</c:v>
                </c:pt>
                <c:pt idx="47">
                  <c:v>1.7508825941405826</c:v>
                </c:pt>
                <c:pt idx="48">
                  <c:v>1.813174167832696</c:v>
                </c:pt>
                <c:pt idx="49">
                  <c:v>1.8754657415248095</c:v>
                </c:pt>
                <c:pt idx="50">
                  <c:v>1.937757315216923</c:v>
                </c:pt>
                <c:pt idx="51">
                  <c:v>2.0000488889090366</c:v>
                </c:pt>
                <c:pt idx="52">
                  <c:v>2.0623404626011501</c:v>
                </c:pt>
                <c:pt idx="53">
                  <c:v>2.1246320362932636</c:v>
                </c:pt>
                <c:pt idx="54">
                  <c:v>2.1527184394026033</c:v>
                </c:pt>
                <c:pt idx="55">
                  <c:v>2.1808048425119435</c:v>
                </c:pt>
                <c:pt idx="56">
                  <c:v>2.2088912456212833</c:v>
                </c:pt>
                <c:pt idx="57">
                  <c:v>2.236977648730623</c:v>
                </c:pt>
                <c:pt idx="58">
                  <c:v>2.2650640518399632</c:v>
                </c:pt>
                <c:pt idx="59">
                  <c:v>2.2931504549493029</c:v>
                </c:pt>
                <c:pt idx="60">
                  <c:v>2.3212368580586427</c:v>
                </c:pt>
                <c:pt idx="61">
                  <c:v>2.3493232611679828</c:v>
                </c:pt>
                <c:pt idx="62">
                  <c:v>2.3774096642773226</c:v>
                </c:pt>
                <c:pt idx="63">
                  <c:v>2.4054960673866628</c:v>
                </c:pt>
                <c:pt idx="64">
                  <c:v>2.4335824704960025</c:v>
                </c:pt>
                <c:pt idx="65">
                  <c:v>2.4616688736053423</c:v>
                </c:pt>
                <c:pt idx="66">
                  <c:v>2.4897552767146824</c:v>
                </c:pt>
                <c:pt idx="67">
                  <c:v>2.5178416798240222</c:v>
                </c:pt>
                <c:pt idx="68">
                  <c:v>2.5178416798240222</c:v>
                </c:pt>
                <c:pt idx="69">
                  <c:v>2.6711684151722879</c:v>
                </c:pt>
                <c:pt idx="70">
                  <c:v>2.8244951505205536</c:v>
                </c:pt>
                <c:pt idx="71">
                  <c:v>2.9778218858688192</c:v>
                </c:pt>
                <c:pt idx="72">
                  <c:v>3.1311486212170854</c:v>
                </c:pt>
                <c:pt idx="73">
                  <c:v>3.2844753565653511</c:v>
                </c:pt>
                <c:pt idx="74">
                  <c:v>3.4378020919136167</c:v>
                </c:pt>
                <c:pt idx="75">
                  <c:v>3.5144654595877496</c:v>
                </c:pt>
                <c:pt idx="76">
                  <c:v>3.5911288272618824</c:v>
                </c:pt>
                <c:pt idx="77">
                  <c:v>3.6677921949360153</c:v>
                </c:pt>
                <c:pt idx="78">
                  <c:v>3.7444555626101481</c:v>
                </c:pt>
                <c:pt idx="79">
                  <c:v>3.821118930284281</c:v>
                </c:pt>
                <c:pt idx="80">
                  <c:v>3.8977822979584138</c:v>
                </c:pt>
                <c:pt idx="81">
                  <c:v>3.9744456656325466</c:v>
                </c:pt>
                <c:pt idx="82">
                  <c:v>4.0511090333066795</c:v>
                </c:pt>
                <c:pt idx="83">
                  <c:v>4.1277724009808123</c:v>
                </c:pt>
                <c:pt idx="84">
                  <c:v>4.2044357686549452</c:v>
                </c:pt>
                <c:pt idx="85">
                  <c:v>4.281099136329078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91-40C4-BEC5-06BF5837B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749480"/>
        <c:axId val="549748168"/>
      </c:lineChart>
      <c:catAx>
        <c:axId val="54974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748168"/>
        <c:crosses val="autoZero"/>
        <c:auto val="1"/>
        <c:lblAlgn val="ctr"/>
        <c:lblOffset val="100"/>
        <c:noMultiLvlLbl val="0"/>
      </c:catAx>
      <c:valAx>
        <c:axId val="54974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74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holders'!$AE$12</c:f>
              <c:strCache>
                <c:ptCount val="1"/>
                <c:pt idx="0">
                  <c:v>VIC</c:v>
                </c:pt>
              </c:strCache>
            </c:strRef>
          </c:tx>
          <c:marker>
            <c:symbol val="none"/>
          </c:marker>
          <c:cat>
            <c:numRef>
              <c:f>'Licence holders'!$AC$63:$AC$111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'Licence holders'!$AE$63:$AE$111</c:f>
              <c:numCache>
                <c:formatCode>0</c:formatCode>
                <c:ptCount val="49"/>
                <c:pt idx="0">
                  <c:v>1502073.9999999998</c:v>
                </c:pt>
                <c:pt idx="1">
                  <c:v>1566395</c:v>
                </c:pt>
                <c:pt idx="2">
                  <c:v>1634118.0000000002</c:v>
                </c:pt>
                <c:pt idx="3">
                  <c:v>1711807.9999999998</c:v>
                </c:pt>
                <c:pt idx="4">
                  <c:v>1856909.9999999998</c:v>
                </c:pt>
                <c:pt idx="5">
                  <c:v>1885874</c:v>
                </c:pt>
                <c:pt idx="6">
                  <c:v>1957056.0000000002</c:v>
                </c:pt>
                <c:pt idx="7">
                  <c:v>2032519.9999999998</c:v>
                </c:pt>
                <c:pt idx="8">
                  <c:v>2016063</c:v>
                </c:pt>
                <c:pt idx="9">
                  <c:v>2072172</c:v>
                </c:pt>
                <c:pt idx="10">
                  <c:v>2120468.9999999995</c:v>
                </c:pt>
                <c:pt idx="11">
                  <c:v>2181714.0000000005</c:v>
                </c:pt>
                <c:pt idx="12">
                  <c:v>2255439</c:v>
                </c:pt>
                <c:pt idx="13">
                  <c:v>2318698.0000000005</c:v>
                </c:pt>
                <c:pt idx="14">
                  <c:v>2369622</c:v>
                </c:pt>
                <c:pt idx="15">
                  <c:v>2472792</c:v>
                </c:pt>
                <c:pt idx="16">
                  <c:v>2588163</c:v>
                </c:pt>
                <c:pt idx="17">
                  <c:v>2590357.9999999995</c:v>
                </c:pt>
                <c:pt idx="18">
                  <c:v>2696700.0000000005</c:v>
                </c:pt>
                <c:pt idx="19">
                  <c:v>2791312</c:v>
                </c:pt>
                <c:pt idx="20">
                  <c:v>2875289</c:v>
                </c:pt>
                <c:pt idx="21">
                  <c:v>2943669.0000000005</c:v>
                </c:pt>
                <c:pt idx="22">
                  <c:v>2992560</c:v>
                </c:pt>
                <c:pt idx="23">
                  <c:v>3031040</c:v>
                </c:pt>
                <c:pt idx="24">
                  <c:v>3047999</c:v>
                </c:pt>
                <c:pt idx="25">
                  <c:v>3073212</c:v>
                </c:pt>
                <c:pt idx="26">
                  <c:v>3114404</c:v>
                </c:pt>
                <c:pt idx="27">
                  <c:v>3169516</c:v>
                </c:pt>
                <c:pt idx="28">
                  <c:v>3228499.8821534393</c:v>
                </c:pt>
                <c:pt idx="29">
                  <c:v>3293556.2505112668</c:v>
                </c:pt>
                <c:pt idx="30">
                  <c:v>3363631.0729058613</c:v>
                </c:pt>
                <c:pt idx="31">
                  <c:v>3440181</c:v>
                </c:pt>
                <c:pt idx="32">
                  <c:v>3468762.033144468</c:v>
                </c:pt>
                <c:pt idx="33">
                  <c:v>3517719.1960030245</c:v>
                </c:pt>
                <c:pt idx="34">
                  <c:v>3572246.0888258303</c:v>
                </c:pt>
                <c:pt idx="35">
                  <c:v>3628214.6415509982</c:v>
                </c:pt>
                <c:pt idx="36">
                  <c:v>3682937.439377958</c:v>
                </c:pt>
                <c:pt idx="37">
                  <c:v>3748982.5418039593</c:v>
                </c:pt>
                <c:pt idx="38">
                  <c:v>3818617.2266906872</c:v>
                </c:pt>
                <c:pt idx="39">
                  <c:v>3937287.4364376324</c:v>
                </c:pt>
                <c:pt idx="40">
                  <c:v>3978321.9999999991</c:v>
                </c:pt>
                <c:pt idx="41">
                  <c:v>4060582</c:v>
                </c:pt>
                <c:pt idx="42">
                  <c:v>4135725.0000000005</c:v>
                </c:pt>
                <c:pt idx="43">
                  <c:v>4216265</c:v>
                </c:pt>
                <c:pt idx="44">
                  <c:v>4310687</c:v>
                </c:pt>
                <c:pt idx="45">
                  <c:v>4384609</c:v>
                </c:pt>
                <c:pt idx="46">
                  <c:v>4469780.8438005</c:v>
                </c:pt>
                <c:pt idx="47">
                  <c:v>4567413.7458232734</c:v>
                </c:pt>
                <c:pt idx="48">
                  <c:v>4672949.0519948425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6-4318-B151-199A9304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33088"/>
        <c:axId val="220234880"/>
      </c:lineChart>
      <c:catAx>
        <c:axId val="22023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0234880"/>
        <c:crosses val="autoZero"/>
        <c:auto val="1"/>
        <c:lblAlgn val="ctr"/>
        <c:lblOffset val="100"/>
        <c:noMultiLvlLbl val="0"/>
      </c:catAx>
      <c:valAx>
        <c:axId val="2202348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023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holders'!$HA$12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holders'!$GX$38:$GX$123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holders'!$HA$38:$HA$123</c:f>
              <c:numCache>
                <c:formatCode>General</c:formatCode>
                <c:ptCount val="86"/>
                <c:pt idx="0">
                  <c:v>0.14646149900108008</c:v>
                </c:pt>
                <c:pt idx="1">
                  <c:v>0.17675098298538064</c:v>
                </c:pt>
                <c:pt idx="2">
                  <c:v>0.1837126767457988</c:v>
                </c:pt>
                <c:pt idx="3">
                  <c:v>0.19594278450991573</c:v>
                </c:pt>
                <c:pt idx="4">
                  <c:v>0.20185280569552619</c:v>
                </c:pt>
                <c:pt idx="5">
                  <c:v>0.23453013959335317</c:v>
                </c:pt>
                <c:pt idx="6">
                  <c:v>0.22660619981281938</c:v>
                </c:pt>
                <c:pt idx="7">
                  <c:v>0.24091992571180665</c:v>
                </c:pt>
                <c:pt idx="8">
                  <c:v>0.25047374279573409</c:v>
                </c:pt>
                <c:pt idx="9">
                  <c:v>0.256332596185603</c:v>
                </c:pt>
                <c:pt idx="10">
                  <c:v>0.28291696900590857</c:v>
                </c:pt>
                <c:pt idx="11">
                  <c:v>0.29192255571894016</c:v>
                </c:pt>
                <c:pt idx="12">
                  <c:v>0.32460748519238591</c:v>
                </c:pt>
                <c:pt idx="13">
                  <c:v>0.33466201788937566</c:v>
                </c:pt>
                <c:pt idx="14">
                  <c:v>0.32611957776857886</c:v>
                </c:pt>
                <c:pt idx="15">
                  <c:v>0.33073531758965291</c:v>
                </c:pt>
                <c:pt idx="16">
                  <c:v>0.34189145441064356</c:v>
                </c:pt>
                <c:pt idx="17">
                  <c:v>0.34990792131087489</c:v>
                </c:pt>
                <c:pt idx="18">
                  <c:v>0.36061180509672913</c:v>
                </c:pt>
                <c:pt idx="19">
                  <c:v>0.38740733609319339</c:v>
                </c:pt>
                <c:pt idx="20">
                  <c:v>0.38759601378665548</c:v>
                </c:pt>
                <c:pt idx="21">
                  <c:v>0.39563827959452497</c:v>
                </c:pt>
                <c:pt idx="22">
                  <c:v>0.40147353447266632</c:v>
                </c:pt>
                <c:pt idx="23">
                  <c:v>0.39461666491635083</c:v>
                </c:pt>
                <c:pt idx="24">
                  <c:v>0.41138301892158741</c:v>
                </c:pt>
                <c:pt idx="25">
                  <c:v>0.42203486808323337</c:v>
                </c:pt>
                <c:pt idx="26">
                  <c:v>0.42780646667311917</c:v>
                </c:pt>
                <c:pt idx="27">
                  <c:v>0.45563054924275681</c:v>
                </c:pt>
                <c:pt idx="28">
                  <c:v>0.46595449215787615</c:v>
                </c:pt>
                <c:pt idx="29">
                  <c:v>0.47659167720484152</c:v>
                </c:pt>
                <c:pt idx="30">
                  <c:v>0.48722886225180706</c:v>
                </c:pt>
                <c:pt idx="31">
                  <c:v>0.50190497080999763</c:v>
                </c:pt>
                <c:pt idx="32">
                  <c:v>0.51586311802226237</c:v>
                </c:pt>
                <c:pt idx="33">
                  <c:v>0.53341081287550351</c:v>
                </c:pt>
                <c:pt idx="34">
                  <c:v>0.54149449988809661</c:v>
                </c:pt>
                <c:pt idx="35">
                  <c:v>0.55189950420308431</c:v>
                </c:pt>
                <c:pt idx="36">
                  <c:v>0.56237039019857604</c:v>
                </c:pt>
                <c:pt idx="37">
                  <c:v>0.56525249477369088</c:v>
                </c:pt>
                <c:pt idx="38">
                  <c:v>0.57018954749643913</c:v>
                </c:pt>
                <c:pt idx="39">
                  <c:v>0.57486179565379592</c:v>
                </c:pt>
                <c:pt idx="40">
                  <c:v>0.57739799215534737</c:v>
                </c:pt>
                <c:pt idx="41">
                  <c:v>0.57993418865689883</c:v>
                </c:pt>
                <c:pt idx="42">
                  <c:v>0.5898955720832435</c:v>
                </c:pt>
                <c:pt idx="43">
                  <c:v>0.59985695550958817</c:v>
                </c:pt>
                <c:pt idx="44">
                  <c:v>0.60981833893593274</c:v>
                </c:pt>
                <c:pt idx="45">
                  <c:v>0.61802180994581501</c:v>
                </c:pt>
                <c:pt idx="46">
                  <c:v>0.62622528095569729</c:v>
                </c:pt>
                <c:pt idx="47">
                  <c:v>0.63442875196557957</c:v>
                </c:pt>
                <c:pt idx="48">
                  <c:v>0.63900461504402595</c:v>
                </c:pt>
                <c:pt idx="49">
                  <c:v>0.64358047812247265</c:v>
                </c:pt>
                <c:pt idx="50">
                  <c:v>0.64815634120091903</c:v>
                </c:pt>
                <c:pt idx="51">
                  <c:v>0.65273220427936562</c:v>
                </c:pt>
                <c:pt idx="52">
                  <c:v>0.65901489205884767</c:v>
                </c:pt>
                <c:pt idx="53">
                  <c:v>0.66583189154858635</c:v>
                </c:pt>
                <c:pt idx="54">
                  <c:v>0.65813382986251956</c:v>
                </c:pt>
                <c:pt idx="55">
                  <c:v>0.65147068293054144</c:v>
                </c:pt>
                <c:pt idx="56">
                  <c:v>0.66016873754769756</c:v>
                </c:pt>
                <c:pt idx="57">
                  <c:v>0.6703359896127169</c:v>
                </c:pt>
                <c:pt idx="58">
                  <c:v>0.67637080391101534</c:v>
                </c:pt>
                <c:pt idx="59">
                  <c:v>0.67748802500780481</c:v>
                </c:pt>
                <c:pt idx="60">
                  <c:v>0.67650818637763288</c:v>
                </c:pt>
                <c:pt idx="61">
                  <c:v>0.67753090465580224</c:v>
                </c:pt>
                <c:pt idx="62">
                  <c:v>0.67574932138856925</c:v>
                </c:pt>
                <c:pt idx="63">
                  <c:v>0.67671823916747254</c:v>
                </c:pt>
                <c:pt idx="64">
                  <c:v>0.67672581185135572</c:v>
                </c:pt>
                <c:pt idx="65">
                  <c:v>0.68379266165978048</c:v>
                </c:pt>
                <c:pt idx="66">
                  <c:v>0.68232636146118253</c:v>
                </c:pt>
                <c:pt idx="67">
                  <c:v>0.68065718408575548</c:v>
                </c:pt>
                <c:pt idx="68">
                  <c:v>0.68593590413768124</c:v>
                </c:pt>
                <c:pt idx="69">
                  <c:v>0.69332816968541466</c:v>
                </c:pt>
                <c:pt idx="70">
                  <c:v>0.69961624749084894</c:v>
                </c:pt>
                <c:pt idx="71">
                  <c:v>0.70653169014084505</c:v>
                </c:pt>
                <c:pt idx="72">
                  <c:v>0.70813961619143817</c:v>
                </c:pt>
                <c:pt idx="73">
                  <c:v>0.71234407524477683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9F-4879-83DD-664DB5F4A56A}"/>
            </c:ext>
          </c:extLst>
        </c:ser>
        <c:ser>
          <c:idx val="1"/>
          <c:order val="1"/>
          <c:tx>
            <c:strRef>
              <c:f>'Licence holders'!$HB$12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holders'!$GX$38:$GX$123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holders'!$HB$38:$HB$123</c:f>
              <c:numCache>
                <c:formatCode>0.000</c:formatCode>
                <c:ptCount val="86"/>
                <c:pt idx="0">
                  <c:v>0.17436191075722848</c:v>
                </c:pt>
                <c:pt idx="1">
                  <c:v>0.18280024599498282</c:v>
                </c:pt>
                <c:pt idx="2">
                  <c:v>0.19150869400224141</c:v>
                </c:pt>
                <c:pt idx="3">
                  <c:v>0.20048273564518526</c:v>
                </c:pt>
                <c:pt idx="4">
                  <c:v>0.20971651141077013</c:v>
                </c:pt>
                <c:pt idx="5">
                  <c:v>0.21920278224233927</c:v>
                </c:pt>
                <c:pt idx="6">
                  <c:v>0.22893290284351303</c:v>
                </c:pt>
                <c:pt idx="7">
                  <c:v>0.23889680887098128</c:v>
                </c:pt>
                <c:pt idx="8">
                  <c:v>0.24908301927195201</c:v>
                </c:pt>
                <c:pt idx="9">
                  <c:v>0.25947865480672899</c:v>
                </c:pt>
                <c:pt idx="10">
                  <c:v>0.27006947353325511</c:v>
                </c:pt>
                <c:pt idx="11">
                  <c:v>0.28083992372277972</c:v>
                </c:pt>
                <c:pt idx="12">
                  <c:v>0.29177321433073794</c:v>
                </c:pt>
                <c:pt idx="13">
                  <c:v>0.30285140277334927</c:v>
                </c:pt>
                <c:pt idx="14">
                  <c:v>0.3140554993692522</c:v>
                </c:pt>
                <c:pt idx="15">
                  <c:v>0.32536558740922322</c:v>
                </c:pt>
                <c:pt idx="16">
                  <c:v>0.33676095742934531</c:v>
                </c:pt>
                <c:pt idx="17">
                  <c:v>0.34822025389806238</c:v>
                </c:pt>
                <c:pt idx="18">
                  <c:v>0.35972163219932346</c:v>
                </c:pt>
                <c:pt idx="19">
                  <c:v>0.37124292351553873</c:v>
                </c:pt>
                <c:pt idx="20">
                  <c:v>0.382761804996681</c:v>
                </c:pt>
                <c:pt idx="21">
                  <c:v>0.39425597245465616</c:v>
                </c:pt>
                <c:pt idx="22">
                  <c:v>0.40570331275125165</c:v>
                </c:pt>
                <c:pt idx="23">
                  <c:v>0.41708207305658485</c:v>
                </c:pt>
                <c:pt idx="24">
                  <c:v>0.42837102424262957</c:v>
                </c:pt>
                <c:pt idx="25">
                  <c:v>0.4395496158393874</c:v>
                </c:pt>
                <c:pt idx="26">
                  <c:v>0.45059812021268159</c:v>
                </c:pt>
                <c:pt idx="27">
                  <c:v>0.46149776391280728</c:v>
                </c:pt>
                <c:pt idx="28">
                  <c:v>0.47223084448055014</c:v>
                </c:pt>
                <c:pt idx="29">
                  <c:v>0.48278083136813588</c:v>
                </c:pt>
                <c:pt idx="30">
                  <c:v>0.49313245002339096</c:v>
                </c:pt>
                <c:pt idx="31">
                  <c:v>0.50327174858169543</c:v>
                </c:pt>
                <c:pt idx="32">
                  <c:v>0.5131861469987129</c:v>
                </c:pt>
                <c:pt idx="33">
                  <c:v>0.5228644688251719</c:v>
                </c:pt>
                <c:pt idx="34">
                  <c:v>0.53229695616265083</c:v>
                </c:pt>
                <c:pt idx="35">
                  <c:v>0.54147526863798379</c:v>
                </c:pt>
                <c:pt idx="36">
                  <c:v>0.55039246748739223</c:v>
                </c:pt>
                <c:pt idx="37">
                  <c:v>0.55904298604595337</c:v>
                </c:pt>
                <c:pt idx="38">
                  <c:v>0.56742258809195811</c:v>
                </c:pt>
                <c:pt idx="39">
                  <c:v>0.57552831559956819</c:v>
                </c:pt>
                <c:pt idx="40">
                  <c:v>0.5833584275092355</c:v>
                </c:pt>
                <c:pt idx="41">
                  <c:v>0.59091233113732022</c:v>
                </c:pt>
                <c:pt idx="42">
                  <c:v>0.59819050781907956</c:v>
                </c:pt>
                <c:pt idx="43">
                  <c:v>0.60519443431827014</c:v>
                </c:pt>
                <c:pt idx="44">
                  <c:v>0.61192650144803051</c:v>
                </c:pt>
                <c:pt idx="45">
                  <c:v>0.61838993123755093</c:v>
                </c:pt>
                <c:pt idx="46">
                  <c:v>0.62458869385324645</c:v>
                </c:pt>
                <c:pt idx="47">
                  <c:v>0.63052742534729256</c:v>
                </c:pt>
                <c:pt idx="48">
                  <c:v>0.63621134716547834</c:v>
                </c:pt>
                <c:pt idx="49">
                  <c:v>0.64164618820482378</c:v>
                </c:pt>
                <c:pt idx="50">
                  <c:v>0.6468381100729752</c:v>
                </c:pt>
                <c:pt idx="51">
                  <c:v>0.65179363606908514</c:v>
                </c:pt>
                <c:pt idx="52">
                  <c:v>0.65651958428201496</c:v>
                </c:pt>
                <c:pt idx="53">
                  <c:v>0.66102300508794487</c:v>
                </c:pt>
                <c:pt idx="54">
                  <c:v>0.66298267343538042</c:v>
                </c:pt>
                <c:pt idx="55">
                  <c:v>0.66489924072150619</c:v>
                </c:pt>
                <c:pt idx="56">
                  <c:v>0.66677338221812466</c:v>
                </c:pt>
                <c:pt idx="57">
                  <c:v>0.66860577635798335</c:v>
                </c:pt>
                <c:pt idx="58">
                  <c:v>0.67039710388401619</c:v>
                </c:pt>
                <c:pt idx="59">
                  <c:v>0.67214804703721553</c:v>
                </c:pt>
                <c:pt idx="60">
                  <c:v>0.67385928878267987</c:v>
                </c:pt>
                <c:pt idx="61">
                  <c:v>0.67553151207330664</c:v>
                </c:pt>
                <c:pt idx="62">
                  <c:v>0.67716539915052776</c:v>
                </c:pt>
                <c:pt idx="63">
                  <c:v>0.67876163088141783</c:v>
                </c:pt>
                <c:pt idx="64">
                  <c:v>0.6803208861314487</c:v>
                </c:pt>
                <c:pt idx="65">
                  <c:v>0.68184384117211361</c:v>
                </c:pt>
                <c:pt idx="66">
                  <c:v>0.68333116912259939</c:v>
                </c:pt>
                <c:pt idx="67">
                  <c:v>0.68478353942464643</c:v>
                </c:pt>
                <c:pt idx="68">
                  <c:v>0.68478353942464643</c:v>
                </c:pt>
                <c:pt idx="69">
                  <c:v>0.69212478898608454</c:v>
                </c:pt>
                <c:pt idx="70">
                  <c:v>0.69854907163381141</c:v>
                </c:pt>
                <c:pt idx="71">
                  <c:v>0.70415593698140799</c:v>
                </c:pt>
                <c:pt idx="72">
                  <c:v>0.70903800432017461</c:v>
                </c:pt>
                <c:pt idx="73">
                  <c:v>0.71328035168584492</c:v>
                </c:pt>
                <c:pt idx="74">
                  <c:v>0.71696030976273051</c:v>
                </c:pt>
                <c:pt idx="75">
                  <c:v>0.71861145796304715</c:v>
                </c:pt>
                <c:pt idx="76">
                  <c:v>0.72014755252899199</c:v>
                </c:pt>
                <c:pt idx="77">
                  <c:v>0.72157615537547148</c:v>
                </c:pt>
                <c:pt idx="78">
                  <c:v>0.72290439493108294</c:v>
                </c:pt>
                <c:pt idx="79">
                  <c:v>0.72413898189155101</c:v>
                </c:pt>
                <c:pt idx="80">
                  <c:v>0.72528622583274838</c:v>
                </c:pt>
                <c:pt idx="81">
                  <c:v>0.7263520523870618</c:v>
                </c:pt>
                <c:pt idx="82">
                  <c:v>0.72734202073162146</c:v>
                </c:pt>
                <c:pt idx="83">
                  <c:v>0.72826134117695163</c:v>
                </c:pt>
                <c:pt idx="84">
                  <c:v>0.72911489268015317</c:v>
                </c:pt>
                <c:pt idx="85">
                  <c:v>0.72990724013808772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F-4879-83DD-664DB5F4A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54048"/>
        <c:axId val="569578320"/>
      </c:lineChart>
      <c:catAx>
        <c:axId val="5695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783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695783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54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holders'!$GY$12</c:f>
              <c:strCache>
                <c:ptCount val="1"/>
                <c:pt idx="0">
                  <c:v>WA Licences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holders'!$GX$38:$GX$123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holders'!$GY$38:$GY$123</c:f>
              <c:numCache>
                <c:formatCode>General</c:formatCode>
                <c:ptCount val="86"/>
                <c:pt idx="0">
                  <c:v>73090</c:v>
                </c:pt>
                <c:pt idx="1">
                  <c:v>89141</c:v>
                </c:pt>
                <c:pt idx="2">
                  <c:v>94574</c:v>
                </c:pt>
                <c:pt idx="3">
                  <c:v>103438</c:v>
                </c:pt>
                <c:pt idx="4">
                  <c:v>110121</c:v>
                </c:pt>
                <c:pt idx="5">
                  <c:v>133954</c:v>
                </c:pt>
                <c:pt idx="6">
                  <c:v>134864</c:v>
                </c:pt>
                <c:pt idx="7">
                  <c:v>148272</c:v>
                </c:pt>
                <c:pt idx="8">
                  <c:v>159539.00000000003</c:v>
                </c:pt>
                <c:pt idx="9">
                  <c:v>168420.00000000003</c:v>
                </c:pt>
                <c:pt idx="10">
                  <c:v>191051</c:v>
                </c:pt>
                <c:pt idx="11">
                  <c:v>202495.00000000003</c:v>
                </c:pt>
                <c:pt idx="12">
                  <c:v>229738.99999999997</c:v>
                </c:pt>
                <c:pt idx="13">
                  <c:v>241212.00000000003</c:v>
                </c:pt>
                <c:pt idx="14">
                  <c:v>239497</c:v>
                </c:pt>
                <c:pt idx="15">
                  <c:v>246585.99999999994</c:v>
                </c:pt>
                <c:pt idx="16">
                  <c:v>261907.99999999997</c:v>
                </c:pt>
                <c:pt idx="17">
                  <c:v>275127</c:v>
                </c:pt>
                <c:pt idx="18">
                  <c:v>292000</c:v>
                </c:pt>
                <c:pt idx="19">
                  <c:v>321920</c:v>
                </c:pt>
                <c:pt idx="20">
                  <c:v>329157.00000000006</c:v>
                </c:pt>
                <c:pt idx="21">
                  <c:v>345412</c:v>
                </c:pt>
                <c:pt idx="22">
                  <c:v>363510.99999999994</c:v>
                </c:pt>
                <c:pt idx="23">
                  <c:v>372000</c:v>
                </c:pt>
                <c:pt idx="24">
                  <c:v>405000</c:v>
                </c:pt>
                <c:pt idx="25">
                  <c:v>431498.99999999994</c:v>
                </c:pt>
                <c:pt idx="26">
                  <c:v>450836.99999999994</c:v>
                </c:pt>
                <c:pt idx="27">
                  <c:v>493000</c:v>
                </c:pt>
                <c:pt idx="28">
                  <c:v>513035.00000000006</c:v>
                </c:pt>
                <c:pt idx="29">
                  <c:v>537403.82203282486</c:v>
                </c:pt>
                <c:pt idx="30">
                  <c:v>562724</c:v>
                </c:pt>
                <c:pt idx="31">
                  <c:v>591415.70711419429</c:v>
                </c:pt>
                <c:pt idx="32">
                  <c:v>621288</c:v>
                </c:pt>
                <c:pt idx="33">
                  <c:v>654949</c:v>
                </c:pt>
                <c:pt idx="34">
                  <c:v>675033</c:v>
                </c:pt>
                <c:pt idx="35">
                  <c:v>700397.99999999988</c:v>
                </c:pt>
                <c:pt idx="36">
                  <c:v>731113</c:v>
                </c:pt>
                <c:pt idx="37">
                  <c:v>756816</c:v>
                </c:pt>
                <c:pt idx="38">
                  <c:v>780617.99999999988</c:v>
                </c:pt>
                <c:pt idx="39">
                  <c:v>799769.00000000012</c:v>
                </c:pt>
                <c:pt idx="40">
                  <c:v>819076.00534385815</c:v>
                </c:pt>
                <c:pt idx="41">
                  <c:v>846134.99999999988</c:v>
                </c:pt>
                <c:pt idx="42">
                  <c:v>882630.06993840891</c:v>
                </c:pt>
                <c:pt idx="43">
                  <c:v>920880.60281878791</c:v>
                </c:pt>
                <c:pt idx="44">
                  <c:v>962558</c:v>
                </c:pt>
                <c:pt idx="45">
                  <c:v>996899.46251128695</c:v>
                </c:pt>
                <c:pt idx="46">
                  <c:v>1024546.5167373448</c:v>
                </c:pt>
                <c:pt idx="47">
                  <c:v>1052228</c:v>
                </c:pt>
                <c:pt idx="48">
                  <c:v>1072711.1053759374</c:v>
                </c:pt>
                <c:pt idx="49">
                  <c:v>1097078.8184509948</c:v>
                </c:pt>
                <c:pt idx="50">
                  <c:v>1125242.1866433145</c:v>
                </c:pt>
                <c:pt idx="51">
                  <c:v>1154165</c:v>
                </c:pt>
                <c:pt idx="52">
                  <c:v>1185133.5000000002</c:v>
                </c:pt>
                <c:pt idx="53">
                  <c:v>1216102</c:v>
                </c:pt>
                <c:pt idx="54">
                  <c:v>1220138</c:v>
                </c:pt>
                <c:pt idx="55">
                  <c:v>1224174</c:v>
                </c:pt>
                <c:pt idx="56">
                  <c:v>1258462.4999999998</c:v>
                </c:pt>
                <c:pt idx="57">
                  <c:v>1292751</c:v>
                </c:pt>
                <c:pt idx="58">
                  <c:v>1320777</c:v>
                </c:pt>
                <c:pt idx="59">
                  <c:v>1341116</c:v>
                </c:pt>
                <c:pt idx="60">
                  <c:v>1360598</c:v>
                </c:pt>
                <c:pt idx="61">
                  <c:v>1389331.9999999998</c:v>
                </c:pt>
                <c:pt idx="62">
                  <c:v>1423222</c:v>
                </c:pt>
                <c:pt idx="63">
                  <c:v>1469629</c:v>
                </c:pt>
                <c:pt idx="64">
                  <c:v>1516034.9999999998</c:v>
                </c:pt>
                <c:pt idx="65">
                  <c:v>1566463</c:v>
                </c:pt>
                <c:pt idx="66">
                  <c:v>1605793.0000000002</c:v>
                </c:pt>
                <c:pt idx="67">
                  <c:v>1650934</c:v>
                </c:pt>
                <c:pt idx="68">
                  <c:v>1705853.9999999998</c:v>
                </c:pt>
                <c:pt idx="69">
                  <c:v>1745523</c:v>
                </c:pt>
                <c:pt idx="70">
                  <c:v>1777515</c:v>
                </c:pt>
                <c:pt idx="71">
                  <c:v>1805895</c:v>
                </c:pt>
                <c:pt idx="72">
                  <c:v>1822893</c:v>
                </c:pt>
                <c:pt idx="73">
                  <c:v>1847963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6-4A9A-A7A0-C62D72869AD1}"/>
            </c:ext>
          </c:extLst>
        </c:ser>
        <c:ser>
          <c:idx val="1"/>
          <c:order val="1"/>
          <c:tx>
            <c:strRef>
              <c:f>'Licence holders'!$GZ$12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holders'!$GX$38:$GX$123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holders'!$GZ$38:$GZ$123</c:f>
              <c:numCache>
                <c:formatCode>General</c:formatCode>
                <c:ptCount val="86"/>
                <c:pt idx="0">
                  <c:v>87013.393582376535</c:v>
                </c:pt>
                <c:pt idx="1">
                  <c:v>92191.830862895687</c:v>
                </c:pt>
                <c:pt idx="2">
                  <c:v>98587.335111495864</c:v>
                </c:pt>
                <c:pt idx="3">
                  <c:v>105834.63566435764</c:v>
                </c:pt>
                <c:pt idx="4">
                  <c:v>114411.05251665704</c:v>
                </c:pt>
                <c:pt idx="5">
                  <c:v>125199.64190275225</c:v>
                </c:pt>
                <c:pt idx="6">
                  <c:v>136248.73032860825</c:v>
                </c:pt>
                <c:pt idx="7">
                  <c:v>147026.89094836562</c:v>
                </c:pt>
                <c:pt idx="8">
                  <c:v>158653.18004225058</c:v>
                </c:pt>
                <c:pt idx="9">
                  <c:v>170487.07691824881</c:v>
                </c:pt>
                <c:pt idx="10">
                  <c:v>182375.21478227183</c:v>
                </c:pt>
                <c:pt idx="11">
                  <c:v>194807.42148954337</c:v>
                </c:pt>
                <c:pt idx="12">
                  <c:v>206500.74180329379</c:v>
                </c:pt>
                <c:pt idx="13">
                  <c:v>218284.08561712751</c:v>
                </c:pt>
                <c:pt idx="14">
                  <c:v>230637.3338487889</c:v>
                </c:pt>
                <c:pt idx="15">
                  <c:v>242582.49563910713</c:v>
                </c:pt>
                <c:pt idx="16">
                  <c:v>257977.75200449457</c:v>
                </c:pt>
                <c:pt idx="17">
                  <c:v>273800.01411598414</c:v>
                </c:pt>
                <c:pt idx="18">
                  <c:v>291279.19584891922</c:v>
                </c:pt>
                <c:pt idx="19">
                  <c:v>308488.01972447208</c:v>
                </c:pt>
                <c:pt idx="20">
                  <c:v>325051.65937191638</c:v>
                </c:pt>
                <c:pt idx="21">
                  <c:v>344205.17675153754</c:v>
                </c:pt>
                <c:pt idx="22">
                  <c:v>367340.81890411879</c:v>
                </c:pt>
                <c:pt idx="23">
                  <c:v>393177.84820349282</c:v>
                </c:pt>
                <c:pt idx="24">
                  <c:v>421724.41943048092</c:v>
                </c:pt>
                <c:pt idx="25">
                  <c:v>449406.51597458572</c:v>
                </c:pt>
                <c:pt idx="26">
                  <c:v>474855.61941621115</c:v>
                </c:pt>
                <c:pt idx="27">
                  <c:v>499348.42601564399</c:v>
                </c:pt>
                <c:pt idx="28">
                  <c:v>519945.52123770938</c:v>
                </c:pt>
                <c:pt idx="29">
                  <c:v>544382.69988904719</c:v>
                </c:pt>
                <c:pt idx="30">
                  <c:v>569542.33688961528</c:v>
                </c:pt>
                <c:pt idx="31">
                  <c:v>593026.23876725219</c:v>
                </c:pt>
                <c:pt idx="32">
                  <c:v>618063.9471162518</c:v>
                </c:pt>
                <c:pt idx="33">
                  <c:v>641999.66091145622</c:v>
                </c:pt>
                <c:pt idx="34">
                  <c:v>663567.2408188784</c:v>
                </c:pt>
                <c:pt idx="35">
                  <c:v>687168.93621986883</c:v>
                </c:pt>
                <c:pt idx="36">
                  <c:v>715541.02971178922</c:v>
                </c:pt>
                <c:pt idx="37">
                  <c:v>748502.09497394098</c:v>
                </c:pt>
                <c:pt idx="38">
                  <c:v>776829.89422729518</c:v>
                </c:pt>
                <c:pt idx="39">
                  <c:v>800696.28720979649</c:v>
                </c:pt>
                <c:pt idx="40">
                  <c:v>827531.26436121098</c:v>
                </c:pt>
                <c:pt idx="41">
                  <c:v>862152.3184636418</c:v>
                </c:pt>
                <c:pt idx="42">
                  <c:v>895041.35094328213</c:v>
                </c:pt>
                <c:pt idx="43">
                  <c:v>929074.52414907573</c:v>
                </c:pt>
                <c:pt idx="44">
                  <c:v>965885.59538662061</c:v>
                </c:pt>
                <c:pt idx="45">
                  <c:v>997493.2601928002</c:v>
                </c:pt>
                <c:pt idx="46">
                  <c:v>1021868.9505863994</c:v>
                </c:pt>
                <c:pt idx="47">
                  <c:v>1045757.4781451999</c:v>
                </c:pt>
                <c:pt idx="48">
                  <c:v>1068021.9851363262</c:v>
                </c:pt>
                <c:pt idx="49">
                  <c:v>1093781.5330771646</c:v>
                </c:pt>
                <c:pt idx="50">
                  <c:v>1122953.6504019496</c:v>
                </c:pt>
                <c:pt idx="51">
                  <c:v>1152505.4180591728</c:v>
                </c:pt>
                <c:pt idx="52">
                  <c:v>1180646.085717303</c:v>
                </c:pt>
                <c:pt idx="53">
                  <c:v>1207318.857412826</c:v>
                </c:pt>
                <c:pt idx="54">
                  <c:v>1229127.4456580954</c:v>
                </c:pt>
                <c:pt idx="55">
                  <c:v>1249407.5089450974</c:v>
                </c:pt>
                <c:pt idx="56">
                  <c:v>1271052.7624144733</c:v>
                </c:pt>
                <c:pt idx="57">
                  <c:v>1289414.2629756874</c:v>
                </c:pt>
                <c:pt idx="58">
                  <c:v>1309111.9110355775</c:v>
                </c:pt>
                <c:pt idx="59">
                  <c:v>1330545.2893281435</c:v>
                </c:pt>
                <c:pt idx="60">
                  <c:v>1355270.5186147473</c:v>
                </c:pt>
                <c:pt idx="61">
                  <c:v>1385232.0835587932</c:v>
                </c:pt>
                <c:pt idx="62">
                  <c:v>1426204.4566014935</c:v>
                </c:pt>
                <c:pt idx="63">
                  <c:v>1474066.6337851749</c:v>
                </c:pt>
                <c:pt idx="64">
                  <c:v>1524088.8651559781</c:v>
                </c:pt>
                <c:pt idx="65">
                  <c:v>1561998.5543299308</c:v>
                </c:pt>
                <c:pt idx="66">
                  <c:v>1608157.7233936475</c:v>
                </c:pt>
                <c:pt idx="67">
                  <c:v>1660942.4748744799</c:v>
                </c:pt>
                <c:pt idx="68">
                  <c:v>1702988.1841951532</c:v>
                </c:pt>
                <c:pt idx="69">
                  <c:v>1742493.3687513664</c:v>
                </c:pt>
                <c:pt idx="70">
                  <c:v>1774803.6263000246</c:v>
                </c:pt>
                <c:pt idx="71">
                  <c:v>1799822.5749244788</c:v>
                </c:pt>
                <c:pt idx="72">
                  <c:v>1825205.6307209935</c:v>
                </c:pt>
                <c:pt idx="73">
                  <c:v>1850391.8883434187</c:v>
                </c:pt>
                <c:pt idx="74">
                  <c:v>1878579.4036403063</c:v>
                </c:pt>
                <c:pt idx="75">
                  <c:v>1915632.0251552677</c:v>
                </c:pt>
                <c:pt idx="76">
                  <c:v>1952437.353306843</c:v>
                </c:pt>
                <c:pt idx="77">
                  <c:v>1988965.3701824667</c:v>
                </c:pt>
                <c:pt idx="78">
                  <c:v>2024957.0075285723</c:v>
                </c:pt>
                <c:pt idx="79">
                  <c:v>2060444.9157941644</c:v>
                </c:pt>
                <c:pt idx="80">
                  <c:v>2095314.1969642597</c:v>
                </c:pt>
                <c:pt idx="81">
                  <c:v>2129597.4534281995</c:v>
                </c:pt>
                <c:pt idx="82">
                  <c:v>2163140.0330782244</c:v>
                </c:pt>
                <c:pt idx="83">
                  <c:v>2196426.3087770911</c:v>
                </c:pt>
                <c:pt idx="84">
                  <c:v>2229424.5428502779</c:v>
                </c:pt>
                <c:pt idx="85">
                  <c:v>2262110.6870769425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6-4A9A-A7A0-C62D72869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302536"/>
        <c:axId val="540326808"/>
      </c:lineChart>
      <c:catAx>
        <c:axId val="54030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268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4032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02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holders'!$HI$38:$HI$123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holders'!$HN$38:$HN$123</c:f>
              <c:numCache>
                <c:formatCode>General</c:formatCode>
                <c:ptCount val="86"/>
                <c:pt idx="0">
                  <c:v>-1.6938385707656805</c:v>
                </c:pt>
                <c:pt idx="1">
                  <c:v>-1.4915222889776936</c:v>
                </c:pt>
                <c:pt idx="2">
                  <c:v>-1.4116958753608528</c:v>
                </c:pt>
                <c:pt idx="3">
                  <c:v>-1.356317215962747</c:v>
                </c:pt>
                <c:pt idx="4">
                  <c:v>-1.2637347363090388</c:v>
                </c:pt>
                <c:pt idx="5">
                  <c:v>-1.1858691023072212</c:v>
                </c:pt>
                <c:pt idx="6">
                  <c:v>-1.1008408428519403</c:v>
                </c:pt>
                <c:pt idx="7">
                  <c:v>-1.0060046485984873</c:v>
                </c:pt>
                <c:pt idx="8">
                  <c:v>-0.77770372756739625</c:v>
                </c:pt>
                <c:pt idx="9">
                  <c:v>-0.68374295650625871</c:v>
                </c:pt>
                <c:pt idx="10">
                  <c:v>-0.6061292926025903</c:v>
                </c:pt>
                <c:pt idx="11">
                  <c:v>-0.5217992219241766</c:v>
                </c:pt>
                <c:pt idx="12">
                  <c:v>-0.5365368815071907</c:v>
                </c:pt>
                <c:pt idx="13">
                  <c:v>-0.41888528245498113</c:v>
                </c:pt>
                <c:pt idx="14">
                  <c:v>-0.41589547580603048</c:v>
                </c:pt>
                <c:pt idx="15">
                  <c:v>-0.34013908804832688</c:v>
                </c:pt>
                <c:pt idx="16">
                  <c:v>-0.3091920212426596</c:v>
                </c:pt>
                <c:pt idx="17">
                  <c:v>-0.24936692995004847</c:v>
                </c:pt>
                <c:pt idx="18">
                  <c:v>-0.1752888827586554</c:v>
                </c:pt>
                <c:pt idx="19">
                  <c:v>-7.1800957793836162E-2</c:v>
                </c:pt>
                <c:pt idx="20">
                  <c:v>-4.2681260742353226E-2</c:v>
                </c:pt>
                <c:pt idx="21">
                  <c:v>1.1723982364949185E-2</c:v>
                </c:pt>
                <c:pt idx="22">
                  <c:v>0.1352360972627393</c:v>
                </c:pt>
                <c:pt idx="23">
                  <c:v>0.15252379878795927</c:v>
                </c:pt>
                <c:pt idx="24">
                  <c:v>0.19718677825692998</c:v>
                </c:pt>
                <c:pt idx="25">
                  <c:v>0.24577845030496792</c:v>
                </c:pt>
                <c:pt idx="26">
                  <c:v>0.31854322538648677</c:v>
                </c:pt>
                <c:pt idx="27">
                  <c:v>0.320941737434081</c:v>
                </c:pt>
                <c:pt idx="28">
                  <c:v>0.40142638799466468</c:v>
                </c:pt>
                <c:pt idx="29">
                  <c:v>0.4718075845308648</c:v>
                </c:pt>
                <c:pt idx="30">
                  <c:v>0.54335564010623427</c:v>
                </c:pt>
                <c:pt idx="31">
                  <c:v>0.61980247897467122</c:v>
                </c:pt>
                <c:pt idx="32">
                  <c:v>0.77432091926328772</c:v>
                </c:pt>
                <c:pt idx="33">
                  <c:v>0.82038971031269037</c:v>
                </c:pt>
                <c:pt idx="34">
                  <c:v>0.86729851194200225</c:v>
                </c:pt>
                <c:pt idx="35">
                  <c:v>0.93686112034065261</c:v>
                </c:pt>
                <c:pt idx="36">
                  <c:v>1.0406011187280388</c:v>
                </c:pt>
                <c:pt idx="37">
                  <c:v>1.050827381237921</c:v>
                </c:pt>
                <c:pt idx="38">
                  <c:v>1.1110755404889114</c:v>
                </c:pt>
                <c:pt idx="39">
                  <c:v>1.2332900091076535</c:v>
                </c:pt>
                <c:pt idx="40">
                  <c:v>1.3193322239059067</c:v>
                </c:pt>
                <c:pt idx="41">
                  <c:v>1.4098817069187595</c:v>
                </c:pt>
                <c:pt idx="42">
                  <c:v>1.5057061436502983</c:v>
                </c:pt>
                <c:pt idx="43">
                  <c:v>1.546553159882412</c:v>
                </c:pt>
                <c:pt idx="44">
                  <c:v>1.6648995511207156</c:v>
                </c:pt>
                <c:pt idx="45">
                  <c:v>1.6992490669102338</c:v>
                </c:pt>
                <c:pt idx="46">
                  <c:v>1.6938462841078024</c:v>
                </c:pt>
                <c:pt idx="47">
                  <c:v>1.6871827668660506</c:v>
                </c:pt>
                <c:pt idx="48">
                  <c:v>1.7293438893335649</c:v>
                </c:pt>
                <c:pt idx="49">
                  <c:v>1.7775686676583333</c:v>
                </c:pt>
                <c:pt idx="50">
                  <c:v>1.8634931002953132</c:v>
                </c:pt>
                <c:pt idx="51">
                  <c:v>1.9616176473881073</c:v>
                </c:pt>
                <c:pt idx="52">
                  <c:v>1.9485213304357614</c:v>
                </c:pt>
                <c:pt idx="53">
                  <c:v>1.9426841298091562</c:v>
                </c:pt>
                <c:pt idx="54">
                  <c:v>2.006092664361443</c:v>
                </c:pt>
                <c:pt idx="55">
                  <c:v>2.0980562510429639</c:v>
                </c:pt>
                <c:pt idx="56">
                  <c:v>2.2257313704983268</c:v>
                </c:pt>
                <c:pt idx="57">
                  <c:v>2.293138630014671</c:v>
                </c:pt>
                <c:pt idx="58">
                  <c:v>2.364474181255714</c:v>
                </c:pt>
                <c:pt idx="59">
                  <c:v>2.5339944054790786</c:v>
                </c:pt>
                <c:pt idx="60">
                  <c:v>2.6564022186759413</c:v>
                </c:pt>
                <c:pt idx="61">
                  <c:v>2.7751191253673215</c:v>
                </c:pt>
                <c:pt idx="62">
                  <c:v>2.9798728805193861</c:v>
                </c:pt>
                <c:pt idx="63">
                  <c:v>2.9773113412416472</c:v>
                </c:pt>
                <c:pt idx="64">
                  <c:v>2.9554288421581609</c:v>
                </c:pt>
                <c:pt idx="65">
                  <c:v>2.9858879921082551</c:v>
                </c:pt>
                <c:pt idx="66">
                  <c:v>3.1372317270300529</c:v>
                </c:pt>
                <c:pt idx="67">
                  <c:v>3.0803723890489674</c:v>
                </c:pt>
                <c:pt idx="68">
                  <c:v>3.0515864726793995</c:v>
                </c:pt>
                <c:pt idx="69">
                  <c:v>3.0979197112760923</c:v>
                </c:pt>
                <c:pt idx="70">
                  <c:v>3.2864317670306216</c:v>
                </c:pt>
                <c:pt idx="71">
                  <c:v>3.6428508505581498</c:v>
                </c:pt>
                <c:pt idx="72">
                  <c:v>3.4910257243112599</c:v>
                </c:pt>
                <c:pt idx="73">
                  <c:v>3.8439236672365955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6-4D8F-A733-1028845D576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holders'!$HI$38:$HI$123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holders'!$HO$38:$HO$123</c:f>
              <c:numCache>
                <c:formatCode>General</c:formatCode>
                <c:ptCount val="86"/>
                <c:pt idx="0">
                  <c:v>-1.4371757865219714</c:v>
                </c:pt>
                <c:pt idx="1">
                  <c:v>-1.3686029475322243</c:v>
                </c:pt>
                <c:pt idx="2">
                  <c:v>-1.300030108542477</c:v>
                </c:pt>
                <c:pt idx="3">
                  <c:v>-1.2314572695527297</c:v>
                </c:pt>
                <c:pt idx="4">
                  <c:v>-1.1628844305629826</c:v>
                </c:pt>
                <c:pt idx="5">
                  <c:v>-1.0943115915732353</c:v>
                </c:pt>
                <c:pt idx="6">
                  <c:v>-1.025738752583488</c:v>
                </c:pt>
                <c:pt idx="7">
                  <c:v>-0.95716591359374081</c:v>
                </c:pt>
                <c:pt idx="8">
                  <c:v>-0.88859307460399362</c:v>
                </c:pt>
                <c:pt idx="9">
                  <c:v>-0.82002023561424631</c:v>
                </c:pt>
                <c:pt idx="10">
                  <c:v>-0.75144739662449911</c:v>
                </c:pt>
                <c:pt idx="11">
                  <c:v>-0.68287455763475191</c:v>
                </c:pt>
                <c:pt idx="12">
                  <c:v>-0.6143017186450046</c:v>
                </c:pt>
                <c:pt idx="13">
                  <c:v>-0.5457288796552574</c:v>
                </c:pt>
                <c:pt idx="14">
                  <c:v>-0.47715604066551021</c:v>
                </c:pt>
                <c:pt idx="15">
                  <c:v>-0.4085832016757629</c:v>
                </c:pt>
                <c:pt idx="16">
                  <c:v>-0.34001036268601559</c:v>
                </c:pt>
                <c:pt idx="17">
                  <c:v>-0.2714375236962685</c:v>
                </c:pt>
                <c:pt idx="18">
                  <c:v>-0.20286468470652119</c:v>
                </c:pt>
                <c:pt idx="19">
                  <c:v>-0.13429184571677388</c:v>
                </c:pt>
                <c:pt idx="20">
                  <c:v>-6.5719006727026796E-2</c:v>
                </c:pt>
                <c:pt idx="21">
                  <c:v>2.8538322627205126E-3</c:v>
                </c:pt>
                <c:pt idx="22">
                  <c:v>7.1426671252467822E-2</c:v>
                </c:pt>
                <c:pt idx="23">
                  <c:v>0.13999951024221491</c:v>
                </c:pt>
                <c:pt idx="24">
                  <c:v>0.20857234923196222</c:v>
                </c:pt>
                <c:pt idx="25">
                  <c:v>0.27714518822170953</c:v>
                </c:pt>
                <c:pt idx="26">
                  <c:v>0.34571802721145684</c:v>
                </c:pt>
                <c:pt idx="27">
                  <c:v>0.41429086620120392</c:v>
                </c:pt>
                <c:pt idx="28">
                  <c:v>0.48286370519095123</c:v>
                </c:pt>
                <c:pt idx="29">
                  <c:v>0.55143654418069832</c:v>
                </c:pt>
                <c:pt idx="30">
                  <c:v>0.62000938317044585</c:v>
                </c:pt>
                <c:pt idx="31">
                  <c:v>0.68858222216019294</c:v>
                </c:pt>
                <c:pt idx="32">
                  <c:v>0.75715506114994002</c:v>
                </c:pt>
                <c:pt idx="33">
                  <c:v>0.82572790013968755</c:v>
                </c:pt>
                <c:pt idx="34">
                  <c:v>0.89430073912943464</c:v>
                </c:pt>
                <c:pt idx="35">
                  <c:v>0.96287357811918173</c:v>
                </c:pt>
                <c:pt idx="36">
                  <c:v>1.0314464171089293</c:v>
                </c:pt>
                <c:pt idx="37">
                  <c:v>1.1000192560986763</c:v>
                </c:pt>
                <c:pt idx="38">
                  <c:v>1.1685920950884234</c:v>
                </c:pt>
                <c:pt idx="39">
                  <c:v>1.237164934078171</c:v>
                </c:pt>
                <c:pt idx="40">
                  <c:v>1.3057377730679181</c:v>
                </c:pt>
                <c:pt idx="41">
                  <c:v>1.3743106120576651</c:v>
                </c:pt>
                <c:pt idx="42">
                  <c:v>1.4428834510474127</c:v>
                </c:pt>
                <c:pt idx="43">
                  <c:v>1.5114562900371598</c:v>
                </c:pt>
                <c:pt idx="44">
                  <c:v>1.5800291290269068</c:v>
                </c:pt>
                <c:pt idx="45">
                  <c:v>1.6486019680166544</c:v>
                </c:pt>
                <c:pt idx="46">
                  <c:v>1.7171748070064015</c:v>
                </c:pt>
                <c:pt idx="47">
                  <c:v>1.702043024706543</c:v>
                </c:pt>
                <c:pt idx="48">
                  <c:v>1.686911242406685</c:v>
                </c:pt>
                <c:pt idx="49">
                  <c:v>1.7554840813964321</c:v>
                </c:pt>
                <c:pt idx="50">
                  <c:v>1.8240569203861796</c:v>
                </c:pt>
                <c:pt idx="51">
                  <c:v>1.8926297593759269</c:v>
                </c:pt>
                <c:pt idx="52">
                  <c:v>1.9612025983656736</c:v>
                </c:pt>
                <c:pt idx="53">
                  <c:v>2.0297754373554211</c:v>
                </c:pt>
                <c:pt idx="54">
                  <c:v>2.0983482763451686</c:v>
                </c:pt>
                <c:pt idx="55">
                  <c:v>2.1669211153349153</c:v>
                </c:pt>
                <c:pt idx="56">
                  <c:v>2.2354939543246628</c:v>
                </c:pt>
                <c:pt idx="57">
                  <c:v>2.3040667933144103</c:v>
                </c:pt>
                <c:pt idx="58">
                  <c:v>2.3726396323041579</c:v>
                </c:pt>
                <c:pt idx="59">
                  <c:v>2.4412124712939045</c:v>
                </c:pt>
                <c:pt idx="60">
                  <c:v>2.5934899315732576</c:v>
                </c:pt>
                <c:pt idx="61">
                  <c:v>2.7457673918526107</c:v>
                </c:pt>
                <c:pt idx="62">
                  <c:v>2.8143402308423573</c:v>
                </c:pt>
                <c:pt idx="63">
                  <c:v>2.8829130698321048</c:v>
                </c:pt>
                <c:pt idx="64">
                  <c:v>2.9514859088218524</c:v>
                </c:pt>
                <c:pt idx="65">
                  <c:v>3.020058747811599</c:v>
                </c:pt>
                <c:pt idx="66">
                  <c:v>3.0886315868013465</c:v>
                </c:pt>
                <c:pt idx="67">
                  <c:v>3.1572044257910941</c:v>
                </c:pt>
                <c:pt idx="68">
                  <c:v>3.2257772647808407</c:v>
                </c:pt>
                <c:pt idx="69">
                  <c:v>3.2943501037705882</c:v>
                </c:pt>
                <c:pt idx="70">
                  <c:v>3.3629229427603358</c:v>
                </c:pt>
                <c:pt idx="71">
                  <c:v>3.4314957817500824</c:v>
                </c:pt>
                <c:pt idx="72">
                  <c:v>3.5000686207398299</c:v>
                </c:pt>
                <c:pt idx="73">
                  <c:v>3.5686414597295775</c:v>
                </c:pt>
                <c:pt idx="74">
                  <c:v>3.6372142987193241</c:v>
                </c:pt>
                <c:pt idx="75">
                  <c:v>3.7057871377090716</c:v>
                </c:pt>
                <c:pt idx="76">
                  <c:v>3.7743599766988192</c:v>
                </c:pt>
                <c:pt idx="77">
                  <c:v>3.8429328156885658</c:v>
                </c:pt>
                <c:pt idx="78">
                  <c:v>3.9115056546783133</c:v>
                </c:pt>
                <c:pt idx="79">
                  <c:v>3.9800784936680609</c:v>
                </c:pt>
                <c:pt idx="80">
                  <c:v>4.0486513326578075</c:v>
                </c:pt>
                <c:pt idx="81">
                  <c:v>4.1172241716475551</c:v>
                </c:pt>
                <c:pt idx="82">
                  <c:v>4.1857970106373026</c:v>
                </c:pt>
                <c:pt idx="83">
                  <c:v>4.2543698496270492</c:v>
                </c:pt>
                <c:pt idx="84">
                  <c:v>4.3229426886167968</c:v>
                </c:pt>
                <c:pt idx="85">
                  <c:v>4.3915155276065443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6-4D8F-A733-1028845D5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602824"/>
        <c:axId val="608635952"/>
      </c:lineChart>
      <c:catAx>
        <c:axId val="60860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635952"/>
        <c:crosses val="autoZero"/>
        <c:auto val="1"/>
        <c:lblAlgn val="ctr"/>
        <c:lblOffset val="100"/>
        <c:noMultiLvlLbl val="0"/>
      </c:catAx>
      <c:valAx>
        <c:axId val="60863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60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5.0925925925925923E-2"/>
          <c:w val="0.89655796150481193"/>
          <c:h val="0.74847987751531053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holders'!$HL$12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holders'!$HI$38:$HI$123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holders'!$HL$38:$HL$123</c:f>
              <c:numCache>
                <c:formatCode>General</c:formatCode>
                <c:ptCount val="86"/>
                <c:pt idx="0">
                  <c:v>0.11645377311344328</c:v>
                </c:pt>
                <c:pt idx="1">
                  <c:v>0.13777001258119606</c:v>
                </c:pt>
                <c:pt idx="2">
                  <c:v>0.14697503256705721</c:v>
                </c:pt>
                <c:pt idx="3">
                  <c:v>0.15362962737550021</c:v>
                </c:pt>
                <c:pt idx="4">
                  <c:v>0.16524873613844257</c:v>
                </c:pt>
                <c:pt idx="5">
                  <c:v>0.17549891809570445</c:v>
                </c:pt>
                <c:pt idx="6">
                  <c:v>0.18718678420212398</c:v>
                </c:pt>
                <c:pt idx="7">
                  <c:v>0.20082185628240751</c:v>
                </c:pt>
                <c:pt idx="8">
                  <c:v>0.23611124717130849</c:v>
                </c:pt>
                <c:pt idx="9">
                  <c:v>0.25156981959533536</c:v>
                </c:pt>
                <c:pt idx="10">
                  <c:v>0.26470699755436328</c:v>
                </c:pt>
                <c:pt idx="11">
                  <c:v>0.27932370882219165</c:v>
                </c:pt>
                <c:pt idx="12">
                  <c:v>0.27674516924742759</c:v>
                </c:pt>
                <c:pt idx="13">
                  <c:v>0.29758764224931067</c:v>
                </c:pt>
                <c:pt idx="14">
                  <c:v>0.29812450702579529</c:v>
                </c:pt>
                <c:pt idx="15">
                  <c:v>0.31183176848281546</c:v>
                </c:pt>
                <c:pt idx="16">
                  <c:v>0.31748397716923393</c:v>
                </c:pt>
                <c:pt idx="17">
                  <c:v>0.32848449401902219</c:v>
                </c:pt>
                <c:pt idx="18">
                  <c:v>0.34221723233010881</c:v>
                </c:pt>
                <c:pt idx="19">
                  <c:v>0.36154310119979127</c:v>
                </c:pt>
                <c:pt idx="20">
                  <c:v>0.36699847826495369</c:v>
                </c:pt>
                <c:pt idx="21">
                  <c:v>0.37719822151436722</c:v>
                </c:pt>
                <c:pt idx="22">
                  <c:v>0.40031819337455343</c:v>
                </c:pt>
                <c:pt idx="23">
                  <c:v>0.40354289971441587</c:v>
                </c:pt>
                <c:pt idx="24">
                  <c:v>0.41185318585066871</c:v>
                </c:pt>
                <c:pt idx="25">
                  <c:v>0.42085287177046093</c:v>
                </c:pt>
                <c:pt idx="26">
                  <c:v>0.4342268880330995</c:v>
                </c:pt>
                <c:pt idx="27">
                  <c:v>0.43466530771306094</c:v>
                </c:pt>
                <c:pt idx="28">
                  <c:v>0.44927273764720771</c:v>
                </c:pt>
                <c:pt idx="29">
                  <c:v>0.46185862355917284</c:v>
                </c:pt>
                <c:pt idx="30">
                  <c:v>0.47444450947113803</c:v>
                </c:pt>
                <c:pt idx="31">
                  <c:v>0.48763021812567009</c:v>
                </c:pt>
                <c:pt idx="32">
                  <c:v>0.51334113996029218</c:v>
                </c:pt>
                <c:pt idx="33">
                  <c:v>0.52073929389614504</c:v>
                </c:pt>
                <c:pt idx="34">
                  <c:v>0.52813744783199768</c:v>
                </c:pt>
                <c:pt idx="35">
                  <c:v>0.53884888689534682</c:v>
                </c:pt>
                <c:pt idx="36">
                  <c:v>0.55422448177068717</c:v>
                </c:pt>
                <c:pt idx="37">
                  <c:v>0.55570031057706837</c:v>
                </c:pt>
                <c:pt idx="38">
                  <c:v>0.56424717829045412</c:v>
                </c:pt>
                <c:pt idx="39">
                  <c:v>0.5807954130116959</c:v>
                </c:pt>
                <c:pt idx="40">
                  <c:v>0.59180293839565845</c:v>
                </c:pt>
                <c:pt idx="41">
                  <c:v>0.602810463779621</c:v>
                </c:pt>
                <c:pt idx="42">
                  <c:v>0.61381798916358354</c:v>
                </c:pt>
                <c:pt idx="43">
                  <c:v>0.61831150753189634</c:v>
                </c:pt>
                <c:pt idx="44">
                  <c:v>0.63067096020278623</c:v>
                </c:pt>
                <c:pt idx="45">
                  <c:v>0.63407747496689659</c:v>
                </c:pt>
                <c:pt idx="46">
                  <c:v>0.63354698565987289</c:v>
                </c:pt>
                <c:pt idx="47">
                  <c:v>0.63288998019060427</c:v>
                </c:pt>
                <c:pt idx="48">
                  <c:v>0.63699635795053677</c:v>
                </c:pt>
                <c:pt idx="49">
                  <c:v>0.64154728943461337</c:v>
                </c:pt>
                <c:pt idx="50">
                  <c:v>0.64927768352949855</c:v>
                </c:pt>
                <c:pt idx="51">
                  <c:v>0.6575309342837018</c:v>
                </c:pt>
                <c:pt idx="52">
                  <c:v>0.6564639888146756</c:v>
                </c:pt>
                <c:pt idx="53">
                  <c:v>0.65598504530764867</c:v>
                </c:pt>
                <c:pt idx="54">
                  <c:v>0.66107646449485258</c:v>
                </c:pt>
                <c:pt idx="55">
                  <c:v>0.66803558482677861</c:v>
                </c:pt>
                <c:pt idx="56">
                  <c:v>0.67690238732614405</c:v>
                </c:pt>
                <c:pt idx="57">
                  <c:v>0.68123039012560138</c:v>
                </c:pt>
                <c:pt idx="58">
                  <c:v>0.68555839292505882</c:v>
                </c:pt>
                <c:pt idx="59">
                  <c:v>0.69486814383105211</c:v>
                </c:pt>
                <c:pt idx="60">
                  <c:v>0.70080336979280222</c:v>
                </c:pt>
                <c:pt idx="61">
                  <c:v>0.70598730436417612</c:v>
                </c:pt>
                <c:pt idx="62">
                  <c:v>0.71374239248107496</c:v>
                </c:pt>
                <c:pt idx="63">
                  <c:v>0.71365390478329938</c:v>
                </c:pt>
                <c:pt idx="64">
                  <c:v>0.71288958328789565</c:v>
                </c:pt>
                <c:pt idx="65">
                  <c:v>0.71394937967601269</c:v>
                </c:pt>
                <c:pt idx="66">
                  <c:v>0.71880199341913631</c:v>
                </c:pt>
                <c:pt idx="67">
                  <c:v>0.71705686925933165</c:v>
                </c:pt>
                <c:pt idx="68">
                  <c:v>0.71613822725497844</c:v>
                </c:pt>
                <c:pt idx="69">
                  <c:v>0.71760514018691579</c:v>
                </c:pt>
                <c:pt idx="70">
                  <c:v>0.72297029702970295</c:v>
                </c:pt>
                <c:pt idx="71">
                  <c:v>0.73086763285024159</c:v>
                </c:pt>
                <c:pt idx="72">
                  <c:v>0.72782350689127107</c:v>
                </c:pt>
                <c:pt idx="73">
                  <c:v>0.73427949252035596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5-41E5-A76D-0F0DF96F2FE5}"/>
            </c:ext>
          </c:extLst>
        </c:ser>
        <c:ser>
          <c:idx val="1"/>
          <c:order val="1"/>
          <c:tx>
            <c:strRef>
              <c:f>'Licence holders'!$HM$12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holders'!$HI$38:$HI$123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holders'!$HM$38:$HM$123</c:f>
              <c:numCache>
                <c:formatCode>0.000</c:formatCode>
                <c:ptCount val="86"/>
                <c:pt idx="0">
                  <c:v>0.14398730642001817</c:v>
                </c:pt>
                <c:pt idx="1">
                  <c:v>0.15213424128875347</c:v>
                </c:pt>
                <c:pt idx="2">
                  <c:v>0.1606199623369913</c:v>
                </c:pt>
                <c:pt idx="3">
                  <c:v>0.16944485344094706</c:v>
                </c:pt>
                <c:pt idx="4">
                  <c:v>0.17860767317369142</c:v>
                </c:pt>
                <c:pt idx="5">
                  <c:v>0.18810543554451106</c:v>
                </c:pt>
                <c:pt idx="6">
                  <c:v>0.19793330210859522</c:v>
                </c:pt>
                <c:pt idx="7">
                  <c:v>0.20808448863764242</c:v>
                </c:pt>
                <c:pt idx="8">
                  <c:v>0.21855018956449657</c:v>
                </c:pt>
                <c:pt idx="9">
                  <c:v>0.22931952333720329</c:v>
                </c:pt>
                <c:pt idx="10">
                  <c:v>0.24037950162867905</c:v>
                </c:pt>
                <c:pt idx="11">
                  <c:v>0.25171502504005994</c:v>
                </c:pt>
                <c:pt idx="12">
                  <c:v>0.26330890750624908</c:v>
                </c:pt>
                <c:pt idx="13">
                  <c:v>0.27514193106452506</c:v>
                </c:pt>
                <c:pt idx="14">
                  <c:v>0.28719293199111123</c:v>
                </c:pt>
                <c:pt idx="15">
                  <c:v>0.29943891856286736</c:v>
                </c:pt>
                <c:pt idx="16">
                  <c:v>0.31185521988484571</c:v>
                </c:pt>
                <c:pt idx="17">
                  <c:v>0.32441566436826447</c:v>
                </c:pt>
                <c:pt idx="18">
                  <c:v>0.33709278558106343</c:v>
                </c:pt>
                <c:pt idx="19">
                  <c:v>0.3498580523611044</c:v>
                </c:pt>
                <c:pt idx="20">
                  <c:v>0.36268211931766414</c:v>
                </c:pt>
                <c:pt idx="21">
                  <c:v>0.37553509318609435</c:v>
                </c:pt>
                <c:pt idx="22">
                  <c:v>0.38838680997562591</c:v>
                </c:pt>
                <c:pt idx="23">
                  <c:v>0.40120711748757371</c:v>
                </c:pt>
                <c:pt idx="24">
                  <c:v>0.41396615759910904</c:v>
                </c:pt>
                <c:pt idx="25">
                  <c:v>0.42663464271575091</c:v>
                </c:pt>
                <c:pt idx="26">
                  <c:v>0.4391841209933206</c:v>
                </c:pt>
                <c:pt idx="27">
                  <c:v>0.45158722530715567</c:v>
                </c:pt>
                <c:pt idx="28">
                  <c:v>0.46381790148368696</c:v>
                </c:pt>
                <c:pt idx="29">
                  <c:v>0.47585161198017084</c:v>
                </c:pt>
                <c:pt idx="30">
                  <c:v>0.48766551196983277</c:v>
                </c:pt>
                <c:pt idx="31">
                  <c:v>0.49923859562572415</c:v>
                </c:pt>
                <c:pt idx="32">
                  <c:v>0.5105518112598374</c:v>
                </c:pt>
                <c:pt idx="33">
                  <c:v>0.52158814482812188</c:v>
                </c:pt>
                <c:pt idx="34">
                  <c:v>0.5323326721237841</c:v>
                </c:pt>
                <c:pt idx="35">
                  <c:v>0.54277258072214196</c:v>
                </c:pt>
                <c:pt idx="36">
                  <c:v>0.55289716338779404</c:v>
                </c:pt>
                <c:pt idx="37">
                  <c:v>0.56269778519296509</c:v>
                </c:pt>
                <c:pt idx="38">
                  <c:v>0.57216782701538249</c:v>
                </c:pt>
                <c:pt idx="39">
                  <c:v>0.58130260838208359</c:v>
                </c:pt>
                <c:pt idx="40">
                  <c:v>0.59009929280513451</c:v>
                </c:pt>
                <c:pt idx="41">
                  <c:v>0.59855677882414626</c:v>
                </c:pt>
                <c:pt idx="42">
                  <c:v>0.60667557994020926</c:v>
                </c:pt>
                <c:pt idx="43">
                  <c:v>0.61445769651060189</c:v>
                </c:pt>
                <c:pt idx="44">
                  <c:v>0.62190648248894775</c:v>
                </c:pt>
                <c:pt idx="45">
                  <c:v>0.62902650965748508</c:v>
                </c:pt>
                <c:pt idx="46">
                  <c:v>0.63582343172248801</c:v>
                </c:pt>
                <c:pt idx="47">
                  <c:v>0.63435103301931617</c:v>
                </c:pt>
                <c:pt idx="48">
                  <c:v>0.63286314463967619</c:v>
                </c:pt>
                <c:pt idx="49">
                  <c:v>0.63948237800154362</c:v>
                </c:pt>
                <c:pt idx="50">
                  <c:v>0.64578916019776456</c:v>
                </c:pt>
                <c:pt idx="51">
                  <c:v>0.651791312533895</c:v>
                </c:pt>
                <c:pt idx="52">
                  <c:v>0.65749728167830701</c:v>
                </c:pt>
                <c:pt idx="53">
                  <c:v>0.66291602479382983</c:v>
                </c:pt>
                <c:pt idx="54">
                  <c:v>0.66805690224509739</c:v>
                </c:pt>
                <c:pt idx="55">
                  <c:v>0.67292957837424394</c:v>
                </c:pt>
                <c:pt idx="56">
                  <c:v>0.67754393062315954</c:v>
                </c:pt>
                <c:pt idx="57">
                  <c:v>0.68190996709468021</c:v>
                </c:pt>
                <c:pt idx="58">
                  <c:v>0.68603775248780385</c:v>
                </c:pt>
                <c:pt idx="59">
                  <c:v>0.68993734221226921</c:v>
                </c:pt>
                <c:pt idx="60">
                  <c:v>0.69783106927734273</c:v>
                </c:pt>
                <c:pt idx="61">
                  <c:v>0.70475539683705357</c:v>
                </c:pt>
                <c:pt idx="62">
                  <c:v>0.70758438136224933</c:v>
                </c:pt>
                <c:pt idx="63">
                  <c:v>0.71024645725217106</c:v>
                </c:pt>
                <c:pt idx="64">
                  <c:v>0.71275025225385091</c:v>
                </c:pt>
                <c:pt idx="65">
                  <c:v>0.71510409883903225</c:v>
                </c:pt>
                <c:pt idx="66">
                  <c:v>0.717316024369126</c:v>
                </c:pt>
                <c:pt idx="67">
                  <c:v>0.71939374468137951</c:v>
                </c:pt>
                <c:pt idx="68">
                  <c:v>0.72134466067330927</c:v>
                </c:pt>
                <c:pt idx="69">
                  <c:v>0.72317585749193269</c:v>
                </c:pt>
                <c:pt idx="70">
                  <c:v>0.72489410596486403</c:v>
                </c:pt>
                <c:pt idx="71">
                  <c:v>0.72650586594111755</c:v>
                </c:pt>
                <c:pt idx="72">
                  <c:v>0.72801729123984849</c:v>
                </c:pt>
                <c:pt idx="73">
                  <c:v>0.72943423593476586</c:v>
                </c:pt>
                <c:pt idx="74">
                  <c:v>0.7307622617302062</c:v>
                </c:pt>
                <c:pt idx="75">
                  <c:v>0.73200664621159428</c:v>
                </c:pt>
                <c:pt idx="76">
                  <c:v>0.73317239177807125</c:v>
                </c:pt>
                <c:pt idx="77">
                  <c:v>0.73426423508833227</c:v>
                </c:pt>
                <c:pt idx="78">
                  <c:v>0.73528665687214412</c:v>
                </c:pt>
                <c:pt idx="79">
                  <c:v>0.73624389197961559</c:v>
                </c:pt>
                <c:pt idx="80">
                  <c:v>0.73713993955809765</c:v>
                </c:pt>
                <c:pt idx="81">
                  <c:v>0.73797857326267435</c:v>
                </c:pt>
                <c:pt idx="82">
                  <c:v>0.73876335142063454</c:v>
                </c:pt>
                <c:pt idx="83">
                  <c:v>0.73949762708321132</c:v>
                </c:pt>
                <c:pt idx="84">
                  <c:v>0.74018455790931637</c:v>
                </c:pt>
                <c:pt idx="85">
                  <c:v>0.74082711583610983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5-41E5-A76D-0F0DF96F2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608416"/>
        <c:axId val="626609728"/>
      </c:lineChart>
      <c:catAx>
        <c:axId val="6266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6097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26609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608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28805774278211"/>
          <c:y val="0.88946704578594338"/>
          <c:w val="0.51542366579177601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24759405074366"/>
          <c:y val="5.0925925925925923E-2"/>
          <c:w val="0.85219685039370074"/>
          <c:h val="0.75310950714494018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holders'!$HJ$12</c:f>
              <c:strCache>
                <c:ptCount val="1"/>
                <c:pt idx="0">
                  <c:v>TAS Licences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holders'!$HI$38:$HI$123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holders'!$HJ$38:$HJ$123</c:f>
              <c:numCache>
                <c:formatCode>General</c:formatCode>
                <c:ptCount val="86"/>
                <c:pt idx="0">
                  <c:v>29128</c:v>
                </c:pt>
                <c:pt idx="1">
                  <c:v>34932</c:v>
                </c:pt>
                <c:pt idx="2">
                  <c:v>38022</c:v>
                </c:pt>
                <c:pt idx="3">
                  <c:v>40388</c:v>
                </c:pt>
                <c:pt idx="4">
                  <c:v>44422</c:v>
                </c:pt>
                <c:pt idx="5">
                  <c:v>48745.000000000007</c:v>
                </c:pt>
                <c:pt idx="6">
                  <c:v>53936</c:v>
                </c:pt>
                <c:pt idx="7">
                  <c:v>59914.999999999993</c:v>
                </c:pt>
                <c:pt idx="8">
                  <c:v>72306</c:v>
                </c:pt>
                <c:pt idx="9">
                  <c:v>78244</c:v>
                </c:pt>
                <c:pt idx="10">
                  <c:v>83774.999999999985</c:v>
                </c:pt>
                <c:pt idx="11">
                  <c:v>89659</c:v>
                </c:pt>
                <c:pt idx="12">
                  <c:v>90988</c:v>
                </c:pt>
                <c:pt idx="13">
                  <c:v>99946</c:v>
                </c:pt>
                <c:pt idx="14">
                  <c:v>102050.99999999999</c:v>
                </c:pt>
                <c:pt idx="15">
                  <c:v>108205</c:v>
                </c:pt>
                <c:pt idx="16">
                  <c:v>112249.00000000001</c:v>
                </c:pt>
                <c:pt idx="17">
                  <c:v>117943.99999999999</c:v>
                </c:pt>
                <c:pt idx="18">
                  <c:v>124667.00000000001</c:v>
                </c:pt>
                <c:pt idx="19">
                  <c:v>133070.99999999997</c:v>
                </c:pt>
                <c:pt idx="20">
                  <c:v>136744</c:v>
                </c:pt>
                <c:pt idx="21">
                  <c:v>142100</c:v>
                </c:pt>
                <c:pt idx="22">
                  <c:v>152733</c:v>
                </c:pt>
                <c:pt idx="23">
                  <c:v>156000.00000000003</c:v>
                </c:pt>
                <c:pt idx="24">
                  <c:v>161000</c:v>
                </c:pt>
                <c:pt idx="25">
                  <c:v>166215</c:v>
                </c:pt>
                <c:pt idx="26">
                  <c:v>172854</c:v>
                </c:pt>
                <c:pt idx="27">
                  <c:v>174000</c:v>
                </c:pt>
                <c:pt idx="28">
                  <c:v>181096</c:v>
                </c:pt>
                <c:pt idx="29">
                  <c:v>187584.34181718162</c:v>
                </c:pt>
                <c:pt idx="30">
                  <c:v>194564.00000000003</c:v>
                </c:pt>
                <c:pt idx="31">
                  <c:v>201056.7657562675</c:v>
                </c:pt>
                <c:pt idx="32">
                  <c:v>213053</c:v>
                </c:pt>
                <c:pt idx="33">
                  <c:v>217482.60018137377</c:v>
                </c:pt>
                <c:pt idx="34">
                  <c:v>222217</c:v>
                </c:pt>
                <c:pt idx="35">
                  <c:v>228250.99999999997</c:v>
                </c:pt>
                <c:pt idx="36">
                  <c:v>236778.00000000006</c:v>
                </c:pt>
                <c:pt idx="37">
                  <c:v>238864.99999999997</c:v>
                </c:pt>
                <c:pt idx="38">
                  <c:v>244208.99999999997</c:v>
                </c:pt>
                <c:pt idx="39">
                  <c:v>254249</c:v>
                </c:pt>
                <c:pt idx="40">
                  <c:v>262066.91160387266</c:v>
                </c:pt>
                <c:pt idx="41">
                  <c:v>269138.59619507875</c:v>
                </c:pt>
                <c:pt idx="42">
                  <c:v>275743</c:v>
                </c:pt>
                <c:pt idx="43">
                  <c:v>278950</c:v>
                </c:pt>
                <c:pt idx="44">
                  <c:v>287118.00000000006</c:v>
                </c:pt>
                <c:pt idx="45">
                  <c:v>293063</c:v>
                </c:pt>
                <c:pt idx="46">
                  <c:v>295741</c:v>
                </c:pt>
                <c:pt idx="47">
                  <c:v>297445</c:v>
                </c:pt>
                <c:pt idx="48">
                  <c:v>300654</c:v>
                </c:pt>
                <c:pt idx="49">
                  <c:v>303772</c:v>
                </c:pt>
                <c:pt idx="50">
                  <c:v>308092</c:v>
                </c:pt>
                <c:pt idx="51">
                  <c:v>312725</c:v>
                </c:pt>
                <c:pt idx="52">
                  <c:v>311760</c:v>
                </c:pt>
                <c:pt idx="53">
                  <c:v>310563.00000000006</c:v>
                </c:pt>
                <c:pt idx="54">
                  <c:v>312709.00000000006</c:v>
                </c:pt>
                <c:pt idx="55">
                  <c:v>316063</c:v>
                </c:pt>
                <c:pt idx="56">
                  <c:v>320627</c:v>
                </c:pt>
                <c:pt idx="57">
                  <c:v>323006.75193883415</c:v>
                </c:pt>
                <c:pt idx="58">
                  <c:v>328063.00000000006</c:v>
                </c:pt>
                <c:pt idx="59">
                  <c:v>335745.00000000006</c:v>
                </c:pt>
                <c:pt idx="60">
                  <c:v>340732</c:v>
                </c:pt>
                <c:pt idx="61">
                  <c:v>345441.00000000006</c:v>
                </c:pt>
                <c:pt idx="62">
                  <c:v>352062</c:v>
                </c:pt>
                <c:pt idx="63">
                  <c:v>355805</c:v>
                </c:pt>
                <c:pt idx="64">
                  <c:v>359548</c:v>
                </c:pt>
                <c:pt idx="65">
                  <c:v>363291</c:v>
                </c:pt>
                <c:pt idx="66">
                  <c:v>367655.00000000006</c:v>
                </c:pt>
                <c:pt idx="67">
                  <c:v>366918</c:v>
                </c:pt>
                <c:pt idx="68">
                  <c:v>366806</c:v>
                </c:pt>
                <c:pt idx="69">
                  <c:v>368562</c:v>
                </c:pt>
                <c:pt idx="70">
                  <c:v>372402</c:v>
                </c:pt>
                <c:pt idx="71">
                  <c:v>378224</c:v>
                </c:pt>
                <c:pt idx="72">
                  <c:v>380215</c:v>
                </c:pt>
                <c:pt idx="73">
                  <c:v>387773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1C-40EB-BA9E-0F66CEA3DAC4}"/>
            </c:ext>
          </c:extLst>
        </c:ser>
        <c:ser>
          <c:idx val="1"/>
          <c:order val="1"/>
          <c:tx>
            <c:strRef>
              <c:f>'Licence holders'!$HK$12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holders'!$HI$38:$HI$123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holders'!$HK$38:$HK$123</c:f>
              <c:numCache>
                <c:formatCode>General</c:formatCode>
                <c:ptCount val="86"/>
                <c:pt idx="0">
                  <c:v>36014.825018307041</c:v>
                </c:pt>
                <c:pt idx="1">
                  <c:v>38574.093281487309</c:v>
                </c:pt>
                <c:pt idx="2">
                  <c:v>41551.90239669264</c:v>
                </c:pt>
                <c:pt idx="3">
                  <c:v>44545.696410797456</c:v>
                </c:pt>
                <c:pt idx="4">
                  <c:v>48013.136094878551</c:v>
                </c:pt>
                <c:pt idx="5">
                  <c:v>52246.472827923491</c:v>
                </c:pt>
                <c:pt idx="6">
                  <c:v>57032.501669570622</c:v>
                </c:pt>
                <c:pt idx="7">
                  <c:v>62081.799100551973</c:v>
                </c:pt>
                <c:pt idx="8">
                  <c:v>66928.154401662745</c:v>
                </c:pt>
                <c:pt idx="9">
                  <c:v>71323.646106906977</c:v>
                </c:pt>
                <c:pt idx="10">
                  <c:v>76075.785434447593</c:v>
                </c:pt>
                <c:pt idx="11">
                  <c:v>80796.999027508675</c:v>
                </c:pt>
                <c:pt idx="12">
                  <c:v>86570.439300997066</c:v>
                </c:pt>
                <c:pt idx="13">
                  <c:v>92407.518115745013</c:v>
                </c:pt>
                <c:pt idx="14">
                  <c:v>98309.012549877283</c:v>
                </c:pt>
                <c:pt idx="15">
                  <c:v>103904.70586347784</c:v>
                </c:pt>
                <c:pt idx="16">
                  <c:v>110258.90783204627</c:v>
                </c:pt>
                <c:pt idx="17">
                  <c:v>116483.06636974718</c:v>
                </c:pt>
                <c:pt idx="18">
                  <c:v>122800.20504489676</c:v>
                </c:pt>
                <c:pt idx="19">
                  <c:v>128770.15418423753</c:v>
                </c:pt>
                <c:pt idx="20">
                  <c:v>135135.72033988097</c:v>
                </c:pt>
                <c:pt idx="21">
                  <c:v>141473.45798053141</c:v>
                </c:pt>
                <c:pt idx="22">
                  <c:v>148180.83122319059</c:v>
                </c:pt>
                <c:pt idx="23">
                  <c:v>155097.0426498763</c:v>
                </c:pt>
                <c:pt idx="24">
                  <c:v>161825.99446401332</c:v>
                </c:pt>
                <c:pt idx="25">
                  <c:v>168498.49887130037</c:v>
                </c:pt>
                <c:pt idx="26">
                  <c:v>174827.34059617412</c:v>
                </c:pt>
                <c:pt idx="27">
                  <c:v>180773.97898825686</c:v>
                </c:pt>
                <c:pt idx="28">
                  <c:v>186958.96645535494</c:v>
                </c:pt>
                <c:pt idx="29">
                  <c:v>193267.60805735836</c:v>
                </c:pt>
                <c:pt idx="30">
                  <c:v>199985.77447268477</c:v>
                </c:pt>
                <c:pt idx="31">
                  <c:v>205843.06231682483</c:v>
                </c:pt>
                <c:pt idx="32">
                  <c:v>211895.33933079286</c:v>
                </c:pt>
                <c:pt idx="33">
                  <c:v>217837.11598230648</c:v>
                </c:pt>
                <c:pt idx="34">
                  <c:v>223982.16579211489</c:v>
                </c:pt>
                <c:pt idx="35">
                  <c:v>229913.03746809214</c:v>
                </c:pt>
                <c:pt idx="36">
                  <c:v>236210.93773118695</c:v>
                </c:pt>
                <c:pt idx="37">
                  <c:v>241872.8294762701</c:v>
                </c:pt>
                <c:pt idx="38">
                  <c:v>247637.0963713926</c:v>
                </c:pt>
                <c:pt idx="39">
                  <c:v>254471.02984534091</c:v>
                </c:pt>
                <c:pt idx="40">
                  <c:v>261312.48963431211</c:v>
                </c:pt>
                <c:pt idx="41">
                  <c:v>267239.4407119531</c:v>
                </c:pt>
                <c:pt idx="42">
                  <c:v>272534.44407422043</c:v>
                </c:pt>
                <c:pt idx="43">
                  <c:v>277211.36086536502</c:v>
                </c:pt>
                <c:pt idx="44">
                  <c:v>283127.90140495339</c:v>
                </c:pt>
                <c:pt idx="45">
                  <c:v>290728.50444557372</c:v>
                </c:pt>
                <c:pt idx="46">
                  <c:v>296803.64957492088</c:v>
                </c:pt>
                <c:pt idx="47">
                  <c:v>298131.66414738522</c:v>
                </c:pt>
                <c:pt idx="48">
                  <c:v>298703.17704904685</c:v>
                </c:pt>
                <c:pt idx="49">
                  <c:v>302794.26650135295</c:v>
                </c:pt>
                <c:pt idx="50">
                  <c:v>306436.64335124224</c:v>
                </c:pt>
                <c:pt idx="51">
                  <c:v>309995.20719768316</c:v>
                </c:pt>
                <c:pt idx="52">
                  <c:v>312250.71904728143</c:v>
                </c:pt>
                <c:pt idx="53">
                  <c:v>313844.33361814282</c:v>
                </c:pt>
                <c:pt idx="54">
                  <c:v>316010.9564689984</c:v>
                </c:pt>
                <c:pt idx="55">
                  <c:v>318378.46090915741</c:v>
                </c:pt>
                <c:pt idx="56">
                  <c:v>320930.8785304107</c:v>
                </c:pt>
                <c:pt idx="57">
                  <c:v>323328.97471787682</c:v>
                </c:pt>
                <c:pt idx="58">
                  <c:v>328292.38984899869</c:v>
                </c:pt>
                <c:pt idx="59">
                  <c:v>333362.54513543978</c:v>
                </c:pt>
                <c:pt idx="60">
                  <c:v>339286.86154478259</c:v>
                </c:pt>
                <c:pt idx="61">
                  <c:v>344838.22518316394</c:v>
                </c:pt>
                <c:pt idx="62">
                  <c:v>349024.48711950582</c:v>
                </c:pt>
                <c:pt idx="63">
                  <c:v>354106.15569930041</c:v>
                </c:pt>
                <c:pt idx="64">
                  <c:v>359477.72797498642</c:v>
                </c:pt>
                <c:pt idx="65">
                  <c:v>363878.57538194506</c:v>
                </c:pt>
                <c:pt idx="66">
                  <c:v>366894.95209239365</c:v>
                </c:pt>
                <c:pt idx="67">
                  <c:v>368113.77915346192</c:v>
                </c:pt>
                <c:pt idx="68">
                  <c:v>369472.73519686906</c:v>
                </c:pt>
                <c:pt idx="69">
                  <c:v>371423.12040785665</c:v>
                </c:pt>
                <c:pt idx="70">
                  <c:v>373392.95398250147</c:v>
                </c:pt>
                <c:pt idx="71">
                  <c:v>375966.7856245283</c:v>
                </c:pt>
                <c:pt idx="72">
                  <c:v>380316.23294369684</c:v>
                </c:pt>
                <c:pt idx="73">
                  <c:v>385214.21999714989</c:v>
                </c:pt>
                <c:pt idx="74">
                  <c:v>390592.42889479519</c:v>
                </c:pt>
                <c:pt idx="75">
                  <c:v>393865.59958069929</c:v>
                </c:pt>
                <c:pt idx="76">
                  <c:v>396948.36322072987</c:v>
                </c:pt>
                <c:pt idx="77">
                  <c:v>399835.56788387604</c:v>
                </c:pt>
                <c:pt idx="78">
                  <c:v>402476.8225627286</c:v>
                </c:pt>
                <c:pt idx="79">
                  <c:v>404881.41503583849</c:v>
                </c:pt>
                <c:pt idx="80">
                  <c:v>407029.68181686575</c:v>
                </c:pt>
                <c:pt idx="81">
                  <c:v>408931.32202971709</c:v>
                </c:pt>
                <c:pt idx="82">
                  <c:v>410560.21425559808</c:v>
                </c:pt>
                <c:pt idx="83">
                  <c:v>412011.49396011146</c:v>
                </c:pt>
                <c:pt idx="84">
                  <c:v>413280.35759144853</c:v>
                </c:pt>
                <c:pt idx="85">
                  <c:v>414363.72679453838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1C-40EB-BA9E-0F66CEA3D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610384"/>
        <c:axId val="626543800"/>
      </c:lineChart>
      <c:catAx>
        <c:axId val="62661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5438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2654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610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59098862642168"/>
          <c:y val="0.90335593467483233"/>
          <c:w val="0.43881802274715659"/>
          <c:h val="9.6644065325167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39584402033989E-2"/>
          <c:y val="5.2009417539198792E-2"/>
          <c:w val="0.90414639302254929"/>
          <c:h val="0.74312857681087341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holders'!$HV$12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holders'!$HS$38:$HS$123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holders'!$HV$38:$HV$123</c:f>
              <c:numCache>
                <c:formatCode>0.000</c:formatCode>
                <c:ptCount val="86"/>
                <c:pt idx="0">
                  <c:v>4.2301314926927083E-2</c:v>
                </c:pt>
                <c:pt idx="1">
                  <c:v>9.8370130620737489E-2</c:v>
                </c:pt>
                <c:pt idx="2">
                  <c:v>0.10185644036137687</c:v>
                </c:pt>
                <c:pt idx="3">
                  <c:v>0.10437429782915958</c:v>
                </c:pt>
                <c:pt idx="4">
                  <c:v>0.11228791415531476</c:v>
                </c:pt>
                <c:pt idx="5">
                  <c:v>8.4089695675387044E-2</c:v>
                </c:pt>
                <c:pt idx="6">
                  <c:v>0.15058678596900735</c:v>
                </c:pt>
                <c:pt idx="7">
                  <c:v>0.13261146081341116</c:v>
                </c:pt>
                <c:pt idx="8">
                  <c:v>0.18530701754385964</c:v>
                </c:pt>
                <c:pt idx="9">
                  <c:v>0.21728942368587714</c:v>
                </c:pt>
                <c:pt idx="10">
                  <c:v>0.21969105006912307</c:v>
                </c:pt>
                <c:pt idx="11">
                  <c:v>0.21813711310384723</c:v>
                </c:pt>
                <c:pt idx="12">
                  <c:v>0.22099156118143459</c:v>
                </c:pt>
                <c:pt idx="13">
                  <c:v>0.23837319281178221</c:v>
                </c:pt>
                <c:pt idx="14">
                  <c:v>0.25614422558360511</c:v>
                </c:pt>
                <c:pt idx="15">
                  <c:v>0.26283321771875928</c:v>
                </c:pt>
                <c:pt idx="16">
                  <c:v>0.28644752150010266</c:v>
                </c:pt>
                <c:pt idx="17">
                  <c:v>0.2921216934718821</c:v>
                </c:pt>
                <c:pt idx="18">
                  <c:v>0.28972941275027225</c:v>
                </c:pt>
                <c:pt idx="19">
                  <c:v>0.30619753038101016</c:v>
                </c:pt>
                <c:pt idx="20">
                  <c:v>0.32261685308926469</c:v>
                </c:pt>
                <c:pt idx="21">
                  <c:v>0.33903617579751921</c:v>
                </c:pt>
                <c:pt idx="22">
                  <c:v>0.35545549850577379</c:v>
                </c:pt>
                <c:pt idx="23">
                  <c:v>0.37187482121402826</c:v>
                </c:pt>
                <c:pt idx="24">
                  <c:v>0.43669855889475562</c:v>
                </c:pt>
                <c:pt idx="25">
                  <c:v>0.45428725331766329</c:v>
                </c:pt>
                <c:pt idx="26">
                  <c:v>0.4534028981336668</c:v>
                </c:pt>
                <c:pt idx="27">
                  <c:v>0.459135003299875</c:v>
                </c:pt>
                <c:pt idx="28">
                  <c:v>0.46486710846608331</c:v>
                </c:pt>
                <c:pt idx="29">
                  <c:v>0.47059921363229151</c:v>
                </c:pt>
                <c:pt idx="30">
                  <c:v>0.47633131879849977</c:v>
                </c:pt>
                <c:pt idx="31">
                  <c:v>0.48206342396470808</c:v>
                </c:pt>
                <c:pt idx="32">
                  <c:v>0.48779552913091628</c:v>
                </c:pt>
                <c:pt idx="33">
                  <c:v>0.49352763429712454</c:v>
                </c:pt>
                <c:pt idx="34">
                  <c:v>0.49925973946333302</c:v>
                </c:pt>
                <c:pt idx="35">
                  <c:v>0.50920614151677113</c:v>
                </c:pt>
                <c:pt idx="36">
                  <c:v>0.51915254357020924</c:v>
                </c:pt>
                <c:pt idx="37">
                  <c:v>0.52909894562364757</c:v>
                </c:pt>
                <c:pt idx="38">
                  <c:v>0.53689043232584832</c:v>
                </c:pt>
                <c:pt idx="39">
                  <c:v>0.53936095472337542</c:v>
                </c:pt>
                <c:pt idx="40">
                  <c:v>0.54183147712090285</c:v>
                </c:pt>
                <c:pt idx="41">
                  <c:v>0.54430199951842995</c:v>
                </c:pt>
                <c:pt idx="42">
                  <c:v>0.54677252191595727</c:v>
                </c:pt>
                <c:pt idx="43">
                  <c:v>0.54924304431348436</c:v>
                </c:pt>
                <c:pt idx="44">
                  <c:v>0.55171356671101157</c:v>
                </c:pt>
                <c:pt idx="45">
                  <c:v>0.55418408910853878</c:v>
                </c:pt>
                <c:pt idx="46">
                  <c:v>0.55665461150606599</c:v>
                </c:pt>
                <c:pt idx="47">
                  <c:v>0.5591251339035932</c:v>
                </c:pt>
                <c:pt idx="48">
                  <c:v>0.56159565630112041</c:v>
                </c:pt>
                <c:pt idx="49">
                  <c:v>0.56406617869864761</c:v>
                </c:pt>
                <c:pt idx="50">
                  <c:v>0.56653670109617482</c:v>
                </c:pt>
                <c:pt idx="51">
                  <c:v>0.56900722349370214</c:v>
                </c:pt>
                <c:pt idx="52">
                  <c:v>0.57147774589122924</c:v>
                </c:pt>
                <c:pt idx="53">
                  <c:v>0.57394826828875645</c:v>
                </c:pt>
                <c:pt idx="54">
                  <c:v>0.57641879068628454</c:v>
                </c:pt>
                <c:pt idx="55">
                  <c:v>0.57765933908344547</c:v>
                </c:pt>
                <c:pt idx="56">
                  <c:v>0.5788998874806065</c:v>
                </c:pt>
                <c:pt idx="57">
                  <c:v>0.5733272023376893</c:v>
                </c:pt>
                <c:pt idx="58">
                  <c:v>0.57537241293840624</c:v>
                </c:pt>
                <c:pt idx="59">
                  <c:v>0.5752110646738674</c:v>
                </c:pt>
                <c:pt idx="60">
                  <c:v>0.57728564143658478</c:v>
                </c:pt>
                <c:pt idx="61">
                  <c:v>0.57694313034244249</c:v>
                </c:pt>
                <c:pt idx="62">
                  <c:v>0.57185096468738894</c:v>
                </c:pt>
                <c:pt idx="63">
                  <c:v>0.57100885052348171</c:v>
                </c:pt>
                <c:pt idx="64">
                  <c:v>0.58163847681914116</c:v>
                </c:pt>
                <c:pt idx="65">
                  <c:v>0.5866140361566381</c:v>
                </c:pt>
                <c:pt idx="66">
                  <c:v>0.5878154021756048</c:v>
                </c:pt>
                <c:pt idx="67">
                  <c:v>0.59764457501875934</c:v>
                </c:pt>
                <c:pt idx="68">
                  <c:v>0.60466280513032689</c:v>
                </c:pt>
                <c:pt idx="69">
                  <c:v>0.61897900370522851</c:v>
                </c:pt>
                <c:pt idx="70">
                  <c:v>0.62080506742950559</c:v>
                </c:pt>
                <c:pt idx="71">
                  <c:v>0.62723646723646731</c:v>
                </c:pt>
                <c:pt idx="72">
                  <c:v>0.63169292929292931</c:v>
                </c:pt>
                <c:pt idx="73">
                  <c:v>0.63631067961165044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29-49D6-ACAF-620DFAE194EA}"/>
            </c:ext>
          </c:extLst>
        </c:ser>
        <c:ser>
          <c:idx val="1"/>
          <c:order val="1"/>
          <c:tx>
            <c:strRef>
              <c:f>'Licence holders'!$HW$12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holders'!$HS$38:$HS$123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holders'!$HW$38:$HW$123</c:f>
              <c:numCache>
                <c:formatCode>0.000</c:formatCode>
                <c:ptCount val="86"/>
                <c:pt idx="0">
                  <c:v>7.9311582769827416E-2</c:v>
                </c:pt>
                <c:pt idx="1">
                  <c:v>8.6554037989054616E-2</c:v>
                </c:pt>
                <c:pt idx="2">
                  <c:v>9.4363390107691084E-2</c:v>
                </c:pt>
                <c:pt idx="3">
                  <c:v>0.1027665308236764</c:v>
                </c:pt>
                <c:pt idx="4">
                  <c:v>0.11178841321494437</c:v>
                </c:pt>
                <c:pt idx="5">
                  <c:v>0.1214513727772597</c:v>
                </c:pt>
                <c:pt idx="6">
                  <c:v>0.13177439004438604</c:v>
                </c:pt>
                <c:pt idx="7">
                  <c:v>0.14277230797374818</c:v>
                </c:pt>
                <c:pt idx="8">
                  <c:v>0.15445502246948697</c:v>
                </c:pt>
                <c:pt idx="9">
                  <c:v>0.16682666983220051</c:v>
                </c:pt>
                <c:pt idx="10">
                  <c:v>0.17988484021322404</c:v>
                </c:pt>
                <c:pt idx="11">
                  <c:v>0.19361985085443537</c:v>
                </c:pt>
                <c:pt idx="12">
                  <c:v>0.20801411647761131</c:v>
                </c:pt>
                <c:pt idx="13">
                  <c:v>0.22304165607718493</c:v>
                </c:pt>
                <c:pt idx="14">
                  <c:v>0.23866777501404668</c:v>
                </c:pt>
                <c:pt idx="15">
                  <c:v>0.25484895824768172</c:v>
                </c:pt>
                <c:pt idx="16">
                  <c:v>0.27153300449868062</c:v>
                </c:pt>
                <c:pt idx="17">
                  <c:v>0.28865942207884138</c:v>
                </c:pt>
                <c:pt idx="18">
                  <c:v>0.30616009535317762</c:v>
                </c:pt>
                <c:pt idx="19">
                  <c:v>0.32396021694043614</c:v>
                </c:pt>
                <c:pt idx="20">
                  <c:v>0.34197946577001792</c:v>
                </c:pt>
                <c:pt idx="21">
                  <c:v>0.36013339619372581</c:v>
                </c:pt>
                <c:pt idx="22">
                  <c:v>0.37833498982387453</c:v>
                </c:pt>
                <c:pt idx="23">
                  <c:v>0.40144426680080952</c:v>
                </c:pt>
                <c:pt idx="24">
                  <c:v>0.45800861024451889</c:v>
                </c:pt>
                <c:pt idx="25">
                  <c:v>0.46269022120863296</c:v>
                </c:pt>
                <c:pt idx="26">
                  <c:v>0.46734037849930449</c:v>
                </c:pt>
                <c:pt idx="27">
                  <c:v>0.47195773157712473</c:v>
                </c:pt>
                <c:pt idx="28">
                  <c:v>0.4765409724698324</c:v>
                </c:pt>
                <c:pt idx="29">
                  <c:v>0.48108883697180238</c:v>
                </c:pt>
                <c:pt idx="30">
                  <c:v>0.48560010573000312</c:v>
                </c:pt>
                <c:pt idx="31">
                  <c:v>0.49007360521563104</c:v>
                </c:pt>
                <c:pt idx="32">
                  <c:v>0.49450820858109812</c:v>
                </c:pt>
                <c:pt idx="33">
                  <c:v>0.49890283640250283</c:v>
                </c:pt>
                <c:pt idx="34">
                  <c:v>0.50325645730815805</c:v>
                </c:pt>
                <c:pt idx="35">
                  <c:v>0.50756808849417223</c:v>
                </c:pt>
                <c:pt idx="36">
                  <c:v>0.51183679612848854</c:v>
                </c:pt>
                <c:pt idx="37">
                  <c:v>0.51606169564517212</c:v>
                </c:pt>
                <c:pt idx="38">
                  <c:v>0.52024195193110023</c:v>
                </c:pt>
                <c:pt idx="39">
                  <c:v>0.52437677940755156</c:v>
                </c:pt>
                <c:pt idx="40">
                  <c:v>0.52846544200950762</c:v>
                </c:pt>
                <c:pt idx="41">
                  <c:v>0.5325072530657704</c:v>
                </c:pt>
                <c:pt idx="42">
                  <c:v>0.53650157508326646</c:v>
                </c:pt>
                <c:pt idx="43">
                  <c:v>0.54044781943914644</c:v>
                </c:pt>
                <c:pt idx="44">
                  <c:v>0.54434544598449985</c:v>
                </c:pt>
                <c:pt idx="45">
                  <c:v>0.54819396256369146</c:v>
                </c:pt>
                <c:pt idx="46">
                  <c:v>0.55199292445348491</c:v>
                </c:pt>
                <c:pt idx="47">
                  <c:v>0.55485399663265789</c:v>
                </c:pt>
                <c:pt idx="48">
                  <c:v>0.55768590968535492</c:v>
                </c:pt>
                <c:pt idx="49">
                  <c:v>0.56048852092232604</c:v>
                </c:pt>
                <c:pt idx="50">
                  <c:v>0.56326170278237853</c:v>
                </c:pt>
                <c:pt idx="51">
                  <c:v>0.56600534261094959</c:v>
                </c:pt>
                <c:pt idx="52">
                  <c:v>0.56871934242760513</c:v>
                </c:pt>
                <c:pt idx="53">
                  <c:v>0.57140361868314482</c:v>
                </c:pt>
                <c:pt idx="54">
                  <c:v>0.57405810200699536</c:v>
                </c:pt>
                <c:pt idx="55">
                  <c:v>0.57668273694557659</c:v>
                </c:pt>
                <c:pt idx="56">
                  <c:v>0.57927748169230664</c:v>
                </c:pt>
                <c:pt idx="57">
                  <c:v>0.57455395878393467</c:v>
                </c:pt>
                <c:pt idx="58">
                  <c:v>0.57389518949090002</c:v>
                </c:pt>
                <c:pt idx="59">
                  <c:v>0.57323455847734361</c:v>
                </c:pt>
                <c:pt idx="60">
                  <c:v>0.57257206653957227</c:v>
                </c:pt>
                <c:pt idx="61">
                  <c:v>0.57190771452732736</c:v>
                </c:pt>
                <c:pt idx="62">
                  <c:v>0.57124150334404589</c:v>
                </c:pt>
                <c:pt idx="63">
                  <c:v>0.57057343394712323</c:v>
                </c:pt>
                <c:pt idx="64">
                  <c:v>0.5821642626710456</c:v>
                </c:pt>
                <c:pt idx="65">
                  <c:v>0.58548004946077892</c:v>
                </c:pt>
                <c:pt idx="66">
                  <c:v>0.59630790784415333</c:v>
                </c:pt>
                <c:pt idx="67">
                  <c:v>0.606549957633988</c:v>
                </c:pt>
                <c:pt idx="68">
                  <c:v>0.6162135227747555</c:v>
                </c:pt>
                <c:pt idx="69">
                  <c:v>0.62530963398417105</c:v>
                </c:pt>
                <c:pt idx="70">
                  <c:v>0.62789357222093789</c:v>
                </c:pt>
                <c:pt idx="71">
                  <c:v>0.63042949597193343</c:v>
                </c:pt>
                <c:pt idx="72">
                  <c:v>0.6329178384209172</c:v>
                </c:pt>
                <c:pt idx="73">
                  <c:v>0.63535905045811902</c:v>
                </c:pt>
                <c:pt idx="74">
                  <c:v>0.63775359953863264</c:v>
                </c:pt>
                <c:pt idx="75">
                  <c:v>0.64010196856330015</c:v>
                </c:pt>
                <c:pt idx="76">
                  <c:v>0.64240465478349518</c:v>
                </c:pt>
                <c:pt idx="77">
                  <c:v>0.64466216873105942</c:v>
                </c:pt>
                <c:pt idx="78">
                  <c:v>0.64687503317449757</c:v>
                </c:pt>
                <c:pt idx="79">
                  <c:v>0.64904378210239633</c:v>
                </c:pt>
                <c:pt idx="80">
                  <c:v>0.65116895973489586</c:v>
                </c:pt>
                <c:pt idx="81">
                  <c:v>0.65325111956390891</c:v>
                </c:pt>
                <c:pt idx="82">
                  <c:v>0.65529082342266332</c:v>
                </c:pt>
                <c:pt idx="83">
                  <c:v>0.65728864058501968</c:v>
                </c:pt>
                <c:pt idx="84">
                  <c:v>0.65924514689491032</c:v>
                </c:pt>
                <c:pt idx="85">
                  <c:v>0.66116092392613202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29-49D6-ACAF-620DFAE19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686896"/>
        <c:axId val="639688208"/>
      </c:lineChart>
      <c:catAx>
        <c:axId val="63968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6882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396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686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0457126550304"/>
          <c:y val="0.92494039579278431"/>
          <c:w val="0.48790857468993915"/>
          <c:h val="7.50596042072156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0922982940054"/>
          <c:y val="5.0925925925925923E-2"/>
          <c:w val="0.85867430881736906"/>
          <c:h val="0.75773913677456983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holders'!$HT$12</c:f>
              <c:strCache>
                <c:ptCount val="1"/>
                <c:pt idx="0">
                  <c:v>NT Licences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holders'!$HS$38:$HS$123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holders'!$HT$38:$HT$123</c:f>
              <c:numCache>
                <c:formatCode>0</c:formatCode>
                <c:ptCount val="86"/>
                <c:pt idx="0">
                  <c:v>1097</c:v>
                </c:pt>
                <c:pt idx="1">
                  <c:v>2553</c:v>
                </c:pt>
                <c:pt idx="2">
                  <c:v>2671.9999999999995</c:v>
                </c:pt>
                <c:pt idx="3">
                  <c:v>2880.0000000000005</c:v>
                </c:pt>
                <c:pt idx="4">
                  <c:v>3223</c:v>
                </c:pt>
                <c:pt idx="5">
                  <c:v>2519.9999999999995</c:v>
                </c:pt>
                <c:pt idx="6">
                  <c:v>4645.0000000000009</c:v>
                </c:pt>
                <c:pt idx="7">
                  <c:v>4066</c:v>
                </c:pt>
                <c:pt idx="8">
                  <c:v>5746</c:v>
                </c:pt>
                <c:pt idx="9">
                  <c:v>6862</c:v>
                </c:pt>
                <c:pt idx="10">
                  <c:v>7310.0000000000009</c:v>
                </c:pt>
                <c:pt idx="11">
                  <c:v>7540.9999999999991</c:v>
                </c:pt>
                <c:pt idx="12">
                  <c:v>7961</c:v>
                </c:pt>
                <c:pt idx="13">
                  <c:v>8821</c:v>
                </c:pt>
                <c:pt idx="14">
                  <c:v>9974</c:v>
                </c:pt>
                <c:pt idx="15">
                  <c:v>10609</c:v>
                </c:pt>
                <c:pt idx="16">
                  <c:v>12557.000000000002</c:v>
                </c:pt>
                <c:pt idx="17">
                  <c:v>13241</c:v>
                </c:pt>
                <c:pt idx="18">
                  <c:v>13834</c:v>
                </c:pt>
                <c:pt idx="19">
                  <c:v>15647</c:v>
                </c:pt>
                <c:pt idx="20">
                  <c:v>17596.813634900853</c:v>
                </c:pt>
                <c:pt idx="21">
                  <c:v>19768.860374577547</c:v>
                </c:pt>
                <c:pt idx="22">
                  <c:v>22740.265516906875</c:v>
                </c:pt>
                <c:pt idx="23">
                  <c:v>26000</c:v>
                </c:pt>
                <c:pt idx="24">
                  <c:v>33000</c:v>
                </c:pt>
                <c:pt idx="25">
                  <c:v>37108.000000000007</c:v>
                </c:pt>
                <c:pt idx="26">
                  <c:v>38872.497471489922</c:v>
                </c:pt>
                <c:pt idx="27">
                  <c:v>42277.610238855792</c:v>
                </c:pt>
                <c:pt idx="28">
                  <c:v>45151.14764398527</c:v>
                </c:pt>
                <c:pt idx="29">
                  <c:v>48435.953463889979</c:v>
                </c:pt>
                <c:pt idx="30">
                  <c:v>44236.413245497875</c:v>
                </c:pt>
                <c:pt idx="31">
                  <c:v>47352.126009205342</c:v>
                </c:pt>
                <c:pt idx="32">
                  <c:v>50700.491706809182</c:v>
                </c:pt>
                <c:pt idx="33">
                  <c:v>54278.169219997755</c:v>
                </c:pt>
                <c:pt idx="34">
                  <c:v>56990</c:v>
                </c:pt>
                <c:pt idx="35">
                  <c:v>60211.080203650607</c:v>
                </c:pt>
                <c:pt idx="36">
                  <c:v>63656.408282404773</c:v>
                </c:pt>
                <c:pt idx="37">
                  <c:v>68949.000000000015</c:v>
                </c:pt>
                <c:pt idx="38">
                  <c:v>72972</c:v>
                </c:pt>
                <c:pt idx="39">
                  <c:v>76672.317157746715</c:v>
                </c:pt>
                <c:pt idx="40">
                  <c:v>80481.480285630416</c:v>
                </c:pt>
                <c:pt idx="41">
                  <c:v>84051.659067635468</c:v>
                </c:pt>
                <c:pt idx="42">
                  <c:v>86502.146829713995</c:v>
                </c:pt>
                <c:pt idx="43">
                  <c:v>87343.924364996172</c:v>
                </c:pt>
                <c:pt idx="44">
                  <c:v>88924.640968914115</c:v>
                </c:pt>
                <c:pt idx="45">
                  <c:v>90735.45254156283</c:v>
                </c:pt>
                <c:pt idx="46">
                  <c:v>92122.441621973383</c:v>
                </c:pt>
                <c:pt idx="47">
                  <c:v>94238.304818915014</c:v>
                </c:pt>
                <c:pt idx="48">
                  <c:v>96430.466952152783</c:v>
                </c:pt>
                <c:pt idx="49">
                  <c:v>98659.687183823073</c:v>
                </c:pt>
                <c:pt idx="50">
                  <c:v>101751.1245902752</c:v>
                </c:pt>
                <c:pt idx="51">
                  <c:v>104990.93685016394</c:v>
                </c:pt>
                <c:pt idx="52">
                  <c:v>108440.7596715902</c:v>
                </c:pt>
                <c:pt idx="53">
                  <c:v>110717.49069424256</c:v>
                </c:pt>
                <c:pt idx="54">
                  <c:v>112985</c:v>
                </c:pt>
                <c:pt idx="55">
                  <c:v>115040.27971912909</c:v>
                </c:pt>
                <c:pt idx="56">
                  <c:v>116789</c:v>
                </c:pt>
                <c:pt idx="57">
                  <c:v>115956</c:v>
                </c:pt>
                <c:pt idx="58">
                  <c:v>116067</c:v>
                </c:pt>
                <c:pt idx="59">
                  <c:v>116574</c:v>
                </c:pt>
                <c:pt idx="60">
                  <c:v>118865.99999999999</c:v>
                </c:pt>
                <c:pt idx="61">
                  <c:v>120614</c:v>
                </c:pt>
                <c:pt idx="62">
                  <c:v>122232</c:v>
                </c:pt>
                <c:pt idx="63">
                  <c:v>125550.00000000001</c:v>
                </c:pt>
                <c:pt idx="64">
                  <c:v>131466</c:v>
                </c:pt>
                <c:pt idx="65">
                  <c:v>134791</c:v>
                </c:pt>
                <c:pt idx="66">
                  <c:v>135957</c:v>
                </c:pt>
                <c:pt idx="67">
                  <c:v>140972.99999999997</c:v>
                </c:pt>
                <c:pt idx="68">
                  <c:v>146147</c:v>
                </c:pt>
                <c:pt idx="69">
                  <c:v>150350</c:v>
                </c:pt>
                <c:pt idx="70">
                  <c:v>151911</c:v>
                </c:pt>
                <c:pt idx="71">
                  <c:v>154112</c:v>
                </c:pt>
                <c:pt idx="72" formatCode="General">
                  <c:v>156344</c:v>
                </c:pt>
                <c:pt idx="73" formatCode="General">
                  <c:v>157296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50-4B88-824E-1DF648BFB759}"/>
            </c:ext>
          </c:extLst>
        </c:ser>
        <c:ser>
          <c:idx val="1"/>
          <c:order val="1"/>
          <c:tx>
            <c:strRef>
              <c:f>'Licence holders'!$HU$12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holders'!$HS$38:$HS$123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holders'!$HU$38:$HU$123</c:f>
              <c:numCache>
                <c:formatCode>0</c:formatCode>
                <c:ptCount val="86"/>
                <c:pt idx="0">
                  <c:v>2056.7872759699344</c:v>
                </c:pt>
                <c:pt idx="1">
                  <c:v>2246.3369479299345</c:v>
                </c:pt>
                <c:pt idx="2">
                  <c:v>2475.4348126950599</c:v>
                </c:pt>
                <c:pt idx="3">
                  <c:v>2835.6368850177032</c:v>
                </c:pt>
                <c:pt idx="4">
                  <c:v>3208.6628245085485</c:v>
                </c:pt>
                <c:pt idx="5">
                  <c:v>3639.6547393889191</c:v>
                </c:pt>
                <c:pt idx="6">
                  <c:v>4064.7128353091321</c:v>
                </c:pt>
                <c:pt idx="7">
                  <c:v>4377.5417347830926</c:v>
                </c:pt>
                <c:pt idx="8">
                  <c:v>4789.3413367338526</c:v>
                </c:pt>
                <c:pt idx="9">
                  <c:v>5268.3862333008919</c:v>
                </c:pt>
                <c:pt idx="10">
                  <c:v>5985.4881732548165</c:v>
                </c:pt>
                <c:pt idx="11">
                  <c:v>6693.4382440378304</c:v>
                </c:pt>
                <c:pt idx="12">
                  <c:v>7493.5005319894699</c:v>
                </c:pt>
                <c:pt idx="13">
                  <c:v>8253.6564831362266</c:v>
                </c:pt>
                <c:pt idx="14">
                  <c:v>9293.4844912719636</c:v>
                </c:pt>
                <c:pt idx="15">
                  <c:v>10286.723350709426</c:v>
                </c:pt>
                <c:pt idx="16">
                  <c:v>11903.192318208663</c:v>
                </c:pt>
                <c:pt idx="17">
                  <c:v>13084.065624567644</c:v>
                </c:pt>
                <c:pt idx="18">
                  <c:v>14618.532232923524</c:v>
                </c:pt>
                <c:pt idx="19">
                  <c:v>16554.691045873227</c:v>
                </c:pt>
                <c:pt idx="20">
                  <c:v>18652.927980959856</c:v>
                </c:pt>
                <c:pt idx="21">
                  <c:v>20999.018198659956</c:v>
                </c:pt>
                <c:pt idx="22">
                  <c:v>24203.980973982372</c:v>
                </c:pt>
                <c:pt idx="23">
                  <c:v>28067.377357645397</c:v>
                </c:pt>
                <c:pt idx="24">
                  <c:v>34610.336650347563</c:v>
                </c:pt>
                <c:pt idx="25">
                  <c:v>37794.388029205977</c:v>
                </c:pt>
                <c:pt idx="26">
                  <c:v>40067.427350637874</c:v>
                </c:pt>
                <c:pt idx="27">
                  <c:v>43458.339881353226</c:v>
                </c:pt>
                <c:pt idx="28">
                  <c:v>46284.995033077408</c:v>
                </c:pt>
                <c:pt idx="29">
                  <c:v>49515.587456485788</c:v>
                </c:pt>
                <c:pt idx="30">
                  <c:v>45097.196219039659</c:v>
                </c:pt>
                <c:pt idx="31">
                  <c:v>48138.950093121006</c:v>
                </c:pt>
                <c:pt idx="32">
                  <c:v>51398.194183502179</c:v>
                </c:pt>
                <c:pt idx="33">
                  <c:v>54869.333947547253</c:v>
                </c:pt>
                <c:pt idx="34">
                  <c:v>57446.221345268932</c:v>
                </c:pt>
                <c:pt idx="35">
                  <c:v>60017.3886239934</c:v>
                </c:pt>
                <c:pt idx="36">
                  <c:v>62759.380594090748</c:v>
                </c:pt>
                <c:pt idx="37">
                  <c:v>67250.06380630497</c:v>
                </c:pt>
                <c:pt idx="38">
                  <c:v>70709.205138667414</c:v>
                </c:pt>
                <c:pt idx="39">
                  <c:v>74542.256699901089</c:v>
                </c:pt>
                <c:pt idx="40">
                  <c:v>78496.142894324221</c:v>
                </c:pt>
                <c:pt idx="41">
                  <c:v>82230.302525669336</c:v>
                </c:pt>
                <c:pt idx="42">
                  <c:v>84877.231686048166</c:v>
                </c:pt>
                <c:pt idx="43">
                  <c:v>85945.254934129713</c:v>
                </c:pt>
                <c:pt idx="44">
                  <c:v>87737.0546383357</c:v>
                </c:pt>
                <c:pt idx="45">
                  <c:v>89754.701102628082</c:v>
                </c:pt>
                <c:pt idx="46">
                  <c:v>91350.965046580575</c:v>
                </c:pt>
                <c:pt idx="47">
                  <c:v>93518.421716447949</c:v>
                </c:pt>
                <c:pt idx="48">
                  <c:v>95759.132180252913</c:v>
                </c:pt>
                <c:pt idx="49">
                  <c:v>98033.926217482222</c:v>
                </c:pt>
                <c:pt idx="50">
                  <c:v>101162.92834312076</c:v>
                </c:pt>
                <c:pt idx="51">
                  <c:v>104437.04179720198</c:v>
                </c:pt>
                <c:pt idx="52">
                  <c:v>107917.3388223502</c:v>
                </c:pt>
                <c:pt idx="53">
                  <c:v>110226.61506207206</c:v>
                </c:pt>
                <c:pt idx="54">
                  <c:v>112522.27669059517</c:v>
                </c:pt>
                <c:pt idx="55">
                  <c:v>114845.79037997463</c:v>
                </c:pt>
                <c:pt idx="56">
                  <c:v>116865.17698905102</c:v>
                </c:pt>
                <c:pt idx="57">
                  <c:v>116204.11271800956</c:v>
                </c:pt>
                <c:pt idx="58">
                  <c:v>115769.00710005182</c:v>
                </c:pt>
                <c:pt idx="59">
                  <c:v>116173.4353246939</c:v>
                </c:pt>
                <c:pt idx="60">
                  <c:v>117895.45136083063</c:v>
                </c:pt>
                <c:pt idx="61">
                  <c:v>119561.31107593949</c:v>
                </c:pt>
                <c:pt idx="62">
                  <c:v>122101.72885678311</c:v>
                </c:pt>
                <c:pt idx="63">
                  <c:v>125454.26321568976</c:v>
                </c:pt>
                <c:pt idx="64">
                  <c:v>131584.84179874841</c:v>
                </c:pt>
                <c:pt idx="65">
                  <c:v>134530.43480499886</c:v>
                </c:pt>
                <c:pt idx="66">
                  <c:v>137921.24862108991</c:v>
                </c:pt>
                <c:pt idx="67">
                  <c:v>143073.61055666272</c:v>
                </c:pt>
                <c:pt idx="68">
                  <c:v>148938.8084546584</c:v>
                </c:pt>
                <c:pt idx="69">
                  <c:v>151887.71009475517</c:v>
                </c:pt>
                <c:pt idx="70">
                  <c:v>153645.55712246348</c:v>
                </c:pt>
                <c:pt idx="71">
                  <c:v>154896.52716030405</c:v>
                </c:pt>
                <c:pt idx="72">
                  <c:v>156647.165009177</c:v>
                </c:pt>
                <c:pt idx="73">
                  <c:v>157060.75727324703</c:v>
                </c:pt>
                <c:pt idx="74">
                  <c:v>156951.1608464575</c:v>
                </c:pt>
                <c:pt idx="75">
                  <c:v>161286.90283725012</c:v>
                </c:pt>
                <c:pt idx="76">
                  <c:v>165665.10595590691</c:v>
                </c:pt>
                <c:pt idx="77">
                  <c:v>170082.23182596214</c:v>
                </c:pt>
                <c:pt idx="78">
                  <c:v>174514.89110737896</c:v>
                </c:pt>
                <c:pt idx="79">
                  <c:v>178964.30578096252</c:v>
                </c:pt>
                <c:pt idx="80">
                  <c:v>183418.83980793576</c:v>
                </c:pt>
                <c:pt idx="81">
                  <c:v>187879.53069984645</c:v>
                </c:pt>
                <c:pt idx="82">
                  <c:v>192330.83406985467</c:v>
                </c:pt>
                <c:pt idx="83">
                  <c:v>196814.02040107548</c:v>
                </c:pt>
                <c:pt idx="84">
                  <c:v>201325.08860007371</c:v>
                </c:pt>
                <c:pt idx="85">
                  <c:v>205860.64627885525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0-4B88-824E-1DF648BFB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041128"/>
        <c:axId val="630005376"/>
      </c:lineChart>
      <c:catAx>
        <c:axId val="63004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005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300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041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83998999487821"/>
          <c:y val="0.92650408282298047"/>
          <c:w val="0.40831981087308283"/>
          <c:h val="7.3495917177019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holders'!$IJ$12</c:f>
              <c:strCache>
                <c:ptCount val="1"/>
                <c:pt idx="0">
                  <c:v>LicLogist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holders'!$IE$38:$IE$123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holders'!$IJ$38:$IJ$123</c:f>
              <c:numCache>
                <c:formatCode>General</c:formatCode>
                <c:ptCount val="86"/>
                <c:pt idx="0">
                  <c:v>-1.3468646218500728</c:v>
                </c:pt>
                <c:pt idx="1">
                  <c:v>-1.0980037059185042</c:v>
                </c:pt>
                <c:pt idx="2">
                  <c:v>-1.020168998069199</c:v>
                </c:pt>
                <c:pt idx="3">
                  <c:v>-1.1120165580864674</c:v>
                </c:pt>
                <c:pt idx="4">
                  <c:v>-1.0371676266607628</c:v>
                </c:pt>
                <c:pt idx="5">
                  <c:v>-0.93380690533039468</c:v>
                </c:pt>
                <c:pt idx="6">
                  <c:v>-0.70204583906882734</c:v>
                </c:pt>
                <c:pt idx="7">
                  <c:v>-0.59371697106878762</c:v>
                </c:pt>
                <c:pt idx="8">
                  <c:v>-0.53913090030281019</c:v>
                </c:pt>
                <c:pt idx="9">
                  <c:v>-0.45747783038588002</c:v>
                </c:pt>
                <c:pt idx="10">
                  <c:v>-0.40608739952395373</c:v>
                </c:pt>
                <c:pt idx="11">
                  <c:v>-0.30714731583534749</c:v>
                </c:pt>
                <c:pt idx="12">
                  <c:v>-0.29143145384750124</c:v>
                </c:pt>
                <c:pt idx="13">
                  <c:v>-0.21602987841506158</c:v>
                </c:pt>
                <c:pt idx="14">
                  <c:v>-3.2983690277762677E-2</c:v>
                </c:pt>
                <c:pt idx="15">
                  <c:v>4.9636257842570315E-2</c:v>
                </c:pt>
                <c:pt idx="16">
                  <c:v>0.10179153451874844</c:v>
                </c:pt>
                <c:pt idx="17">
                  <c:v>9.4077594728472158E-2</c:v>
                </c:pt>
                <c:pt idx="18">
                  <c:v>0.16133338217459003</c:v>
                </c:pt>
                <c:pt idx="19">
                  <c:v>0.50493613976372076</c:v>
                </c:pt>
                <c:pt idx="20">
                  <c:v>0.35821773522417211</c:v>
                </c:pt>
                <c:pt idx="21">
                  <c:v>0.4325161399335184</c:v>
                </c:pt>
                <c:pt idx="22">
                  <c:v>0.55937010689518007</c:v>
                </c:pt>
                <c:pt idx="23">
                  <c:v>0.62267868039998897</c:v>
                </c:pt>
                <c:pt idx="24">
                  <c:v>0.68714025829654457</c:v>
                </c:pt>
                <c:pt idx="25">
                  <c:v>0.86534460151660231</c:v>
                </c:pt>
                <c:pt idx="26">
                  <c:v>0.86915087271263447</c:v>
                </c:pt>
                <c:pt idx="27">
                  <c:v>0.87296308062928196</c:v>
                </c:pt>
                <c:pt idx="28">
                  <c:v>0.87678126693322578</c:v>
                </c:pt>
                <c:pt idx="29">
                  <c:v>0.88060547359625585</c:v>
                </c:pt>
                <c:pt idx="30">
                  <c:v>0.88443574289871674</c:v>
                </c:pt>
                <c:pt idx="31">
                  <c:v>0.88827211743300927</c:v>
                </c:pt>
                <c:pt idx="32">
                  <c:v>0.89211464010713715</c:v>
                </c:pt>
                <c:pt idx="33">
                  <c:v>0.89596335414830053</c:v>
                </c:pt>
                <c:pt idx="34">
                  <c:v>0.89981830310653688</c:v>
                </c:pt>
                <c:pt idx="35">
                  <c:v>0.91572193793597956</c:v>
                </c:pt>
                <c:pt idx="36">
                  <c:v>0.94382793559021405</c:v>
                </c:pt>
                <c:pt idx="37">
                  <c:v>0.97228567894268769</c:v>
                </c:pt>
                <c:pt idx="38">
                  <c:v>1.0334637031300287</c:v>
                </c:pt>
                <c:pt idx="39">
                  <c:v>1.0930108858171979</c:v>
                </c:pt>
                <c:pt idx="40">
                  <c:v>1.0955632601457408</c:v>
                </c:pt>
                <c:pt idx="41">
                  <c:v>1.0981188884722215</c:v>
                </c:pt>
                <c:pt idx="42">
                  <c:v>1.1049025088517135</c:v>
                </c:pt>
                <c:pt idx="43">
                  <c:v>1.1117093254979138</c:v>
                </c:pt>
                <c:pt idx="44">
                  <c:v>1.1411584866070397</c:v>
                </c:pt>
                <c:pt idx="45">
                  <c:v>1.297643456755313</c:v>
                </c:pt>
                <c:pt idx="46">
                  <c:v>1.3195668392215285</c:v>
                </c:pt>
                <c:pt idx="47">
                  <c:v>1.3417717136869725</c:v>
                </c:pt>
                <c:pt idx="48">
                  <c:v>1.364269119184182</c:v>
                </c:pt>
                <c:pt idx="49">
                  <c:v>1.3870706839165696</c:v>
                </c:pt>
                <c:pt idx="50">
                  <c:v>1.3925462675717004</c:v>
                </c:pt>
                <c:pt idx="51">
                  <c:v>1.4559331334829129</c:v>
                </c:pt>
                <c:pt idx="52">
                  <c:v>1.5033225441174922</c:v>
                </c:pt>
                <c:pt idx="53">
                  <c:v>1.5832979422012874</c:v>
                </c:pt>
                <c:pt idx="54">
                  <c:v>1.7081745641948889</c:v>
                </c:pt>
                <c:pt idx="55">
                  <c:v>1.8506719549258368</c:v>
                </c:pt>
                <c:pt idx="56">
                  <c:v>2.0097079740610333</c:v>
                </c:pt>
                <c:pt idx="57">
                  <c:v>2.1907878690126106</c:v>
                </c:pt>
                <c:pt idx="58">
                  <c:v>2.0001605260526731</c:v>
                </c:pt>
                <c:pt idx="59">
                  <c:v>2.1450190102573155</c:v>
                </c:pt>
                <c:pt idx="60">
                  <c:v>2.2823835344584733</c:v>
                </c:pt>
                <c:pt idx="61">
                  <c:v>2.3067273211921044</c:v>
                </c:pt>
                <c:pt idx="62">
                  <c:v>2.3013443956330728</c:v>
                </c:pt>
                <c:pt idx="63">
                  <c:v>2.3789916848659791</c:v>
                </c:pt>
                <c:pt idx="64">
                  <c:v>2.4286021208116462</c:v>
                </c:pt>
                <c:pt idx="65">
                  <c:v>2.5154162220072953</c:v>
                </c:pt>
                <c:pt idx="66">
                  <c:v>2.6358088442809655</c:v>
                </c:pt>
                <c:pt idx="67">
                  <c:v>2.7103481893550843</c:v>
                </c:pt>
                <c:pt idx="68">
                  <c:v>2.7710945182967834</c:v>
                </c:pt>
                <c:pt idx="69">
                  <c:v>2.8401867898859843</c:v>
                </c:pt>
                <c:pt idx="70">
                  <c:v>2.8717971986576445</c:v>
                </c:pt>
                <c:pt idx="71">
                  <c:v>2.9072352079903925</c:v>
                </c:pt>
                <c:pt idx="72">
                  <c:v>3.0437768128429337</c:v>
                </c:pt>
                <c:pt idx="73">
                  <c:v>3.0123684660101011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B-4645-B371-918980037944}"/>
            </c:ext>
          </c:extLst>
        </c:ser>
        <c:ser>
          <c:idx val="1"/>
          <c:order val="1"/>
          <c:tx>
            <c:strRef>
              <c:f>'Licence holders'!$IK$12</c:f>
              <c:strCache>
                <c:ptCount val="1"/>
                <c:pt idx="0">
                  <c:v> 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holders'!$IE$38:$IE$123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holders'!$IK$38:$IK$123</c:f>
              <c:numCache>
                <c:formatCode>General</c:formatCode>
                <c:ptCount val="86"/>
                <c:pt idx="0">
                  <c:v>-1.2393219717059845</c:v>
                </c:pt>
                <c:pt idx="1">
                  <c:v>-1.1584831112478846</c:v>
                </c:pt>
                <c:pt idx="2">
                  <c:v>-1.0776442507897848</c:v>
                </c:pt>
                <c:pt idx="3">
                  <c:v>-0.99680539033168469</c:v>
                </c:pt>
                <c:pt idx="4">
                  <c:v>-0.91596652987358473</c:v>
                </c:pt>
                <c:pt idx="5">
                  <c:v>-0.83512766941548477</c:v>
                </c:pt>
                <c:pt idx="6">
                  <c:v>-0.75428880895738482</c:v>
                </c:pt>
                <c:pt idx="7">
                  <c:v>-0.67344994849928486</c:v>
                </c:pt>
                <c:pt idx="8">
                  <c:v>-0.5926110880411849</c:v>
                </c:pt>
                <c:pt idx="9">
                  <c:v>-0.51177222758308494</c:v>
                </c:pt>
                <c:pt idx="10">
                  <c:v>-0.43093336712498498</c:v>
                </c:pt>
                <c:pt idx="11">
                  <c:v>-0.35009450666688502</c:v>
                </c:pt>
                <c:pt idx="12">
                  <c:v>-0.26925564620878517</c:v>
                </c:pt>
                <c:pt idx="13">
                  <c:v>-0.1884167857506851</c:v>
                </c:pt>
                <c:pt idx="14">
                  <c:v>-0.10757792529258503</c:v>
                </c:pt>
                <c:pt idx="15">
                  <c:v>-2.6739064834485182E-2</c:v>
                </c:pt>
                <c:pt idx="16">
                  <c:v>5.4099795623614666E-2</c:v>
                </c:pt>
                <c:pt idx="17">
                  <c:v>0.13493865608171474</c:v>
                </c:pt>
                <c:pt idx="18">
                  <c:v>0.21577751653981481</c:v>
                </c:pt>
                <c:pt idx="19">
                  <c:v>0.29661637699791465</c:v>
                </c:pt>
                <c:pt idx="20">
                  <c:v>0.3774552374560145</c:v>
                </c:pt>
                <c:pt idx="21">
                  <c:v>0.45829409791411457</c:v>
                </c:pt>
                <c:pt idx="22">
                  <c:v>0.53913295837221464</c:v>
                </c:pt>
                <c:pt idx="23">
                  <c:v>0.61997181883031449</c:v>
                </c:pt>
                <c:pt idx="24">
                  <c:v>0.70081067928841434</c:v>
                </c:pt>
                <c:pt idx="25">
                  <c:v>0.78164953974651419</c:v>
                </c:pt>
                <c:pt idx="26">
                  <c:v>0.80467419175516308</c:v>
                </c:pt>
                <c:pt idx="27">
                  <c:v>0.82769884376381186</c:v>
                </c:pt>
                <c:pt idx="28">
                  <c:v>0.85072349577246076</c:v>
                </c:pt>
                <c:pt idx="29">
                  <c:v>0.87374814778110954</c:v>
                </c:pt>
                <c:pt idx="30">
                  <c:v>0.89677279978975843</c:v>
                </c:pt>
                <c:pt idx="31">
                  <c:v>0.91979745179840733</c:v>
                </c:pt>
                <c:pt idx="32">
                  <c:v>0.94282210380705611</c:v>
                </c:pt>
                <c:pt idx="33">
                  <c:v>0.96584675581570489</c:v>
                </c:pt>
                <c:pt idx="34">
                  <c:v>0.98887140782435379</c:v>
                </c:pt>
                <c:pt idx="35">
                  <c:v>1.0118960598330027</c:v>
                </c:pt>
                <c:pt idx="36">
                  <c:v>1.0349207118416515</c:v>
                </c:pt>
                <c:pt idx="37">
                  <c:v>1.0579453638503002</c:v>
                </c:pt>
                <c:pt idx="38">
                  <c:v>1.0809700158589493</c:v>
                </c:pt>
                <c:pt idx="39">
                  <c:v>1.103994667867598</c:v>
                </c:pt>
                <c:pt idx="40">
                  <c:v>1.1270193198762468</c:v>
                </c:pt>
                <c:pt idx="41">
                  <c:v>1.1500439718848958</c:v>
                </c:pt>
                <c:pt idx="42">
                  <c:v>1.1730686238935446</c:v>
                </c:pt>
                <c:pt idx="43">
                  <c:v>1.1960932759021934</c:v>
                </c:pt>
                <c:pt idx="44">
                  <c:v>1.2191179279108422</c:v>
                </c:pt>
                <c:pt idx="45">
                  <c:v>1.242142579919491</c:v>
                </c:pt>
                <c:pt idx="46">
                  <c:v>1.26516723192814</c:v>
                </c:pt>
                <c:pt idx="47">
                  <c:v>1.2881918839367887</c:v>
                </c:pt>
                <c:pt idx="48">
                  <c:v>1.3112165359454377</c:v>
                </c:pt>
                <c:pt idx="49">
                  <c:v>1.3342411879540865</c:v>
                </c:pt>
                <c:pt idx="50">
                  <c:v>1.3572658399627353</c:v>
                </c:pt>
                <c:pt idx="51">
                  <c:v>1.3802904919713841</c:v>
                </c:pt>
                <c:pt idx="52">
                  <c:v>1.4867738413177176</c:v>
                </c:pt>
                <c:pt idx="53">
                  <c:v>1.5932571906640511</c:v>
                </c:pt>
                <c:pt idx="54">
                  <c:v>1.6997405400103847</c:v>
                </c:pt>
                <c:pt idx="55">
                  <c:v>1.8062238893567182</c:v>
                </c:pt>
                <c:pt idx="56">
                  <c:v>1.9127072387030517</c:v>
                </c:pt>
                <c:pt idx="57">
                  <c:v>2.0191905880493852</c:v>
                </c:pt>
                <c:pt idx="58">
                  <c:v>2.1256739373957187</c:v>
                </c:pt>
                <c:pt idx="59">
                  <c:v>2.1872187669351737</c:v>
                </c:pt>
                <c:pt idx="60">
                  <c:v>2.2487635964746282</c:v>
                </c:pt>
                <c:pt idx="61">
                  <c:v>2.3103084260140831</c:v>
                </c:pt>
                <c:pt idx="62">
                  <c:v>2.3718532555535381</c:v>
                </c:pt>
                <c:pt idx="63">
                  <c:v>2.4333980850929926</c:v>
                </c:pt>
                <c:pt idx="64">
                  <c:v>2.4949429146324476</c:v>
                </c:pt>
                <c:pt idx="65">
                  <c:v>2.5564877441719025</c:v>
                </c:pt>
                <c:pt idx="66">
                  <c:v>2.618032573711357</c:v>
                </c:pt>
                <c:pt idx="67">
                  <c:v>2.679577403250812</c:v>
                </c:pt>
                <c:pt idx="68">
                  <c:v>2.7411222327902669</c:v>
                </c:pt>
                <c:pt idx="69">
                  <c:v>2.8026670623297214</c:v>
                </c:pt>
                <c:pt idx="70">
                  <c:v>2.8642118918691764</c:v>
                </c:pt>
                <c:pt idx="71">
                  <c:v>2.9257567214086309</c:v>
                </c:pt>
                <c:pt idx="72">
                  <c:v>2.9873015509480858</c:v>
                </c:pt>
                <c:pt idx="73">
                  <c:v>3.0488463804875403</c:v>
                </c:pt>
                <c:pt idx="74">
                  <c:v>3.1103912100269953</c:v>
                </c:pt>
                <c:pt idx="75">
                  <c:v>3.1719360395664502</c:v>
                </c:pt>
                <c:pt idx="76">
                  <c:v>3.2334808691059047</c:v>
                </c:pt>
                <c:pt idx="77">
                  <c:v>3.2950256986453597</c:v>
                </c:pt>
                <c:pt idx="78">
                  <c:v>3.3565705281848146</c:v>
                </c:pt>
                <c:pt idx="79">
                  <c:v>3.4181153577242691</c:v>
                </c:pt>
                <c:pt idx="80">
                  <c:v>3.4796601872637241</c:v>
                </c:pt>
                <c:pt idx="81">
                  <c:v>3.541205016803179</c:v>
                </c:pt>
                <c:pt idx="82">
                  <c:v>3.6027498463426335</c:v>
                </c:pt>
                <c:pt idx="83">
                  <c:v>3.6642946758820885</c:v>
                </c:pt>
                <c:pt idx="84">
                  <c:v>3.7258395054215434</c:v>
                </c:pt>
                <c:pt idx="85">
                  <c:v>3.7873843349609979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B-4645-B371-918980037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259440"/>
        <c:axId val="763259768"/>
      </c:lineChart>
      <c:catAx>
        <c:axId val="76325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59768"/>
        <c:crosses val="autoZero"/>
        <c:auto val="1"/>
        <c:lblAlgn val="ctr"/>
        <c:lblOffset val="100"/>
        <c:noMultiLvlLbl val="0"/>
      </c:catAx>
      <c:valAx>
        <c:axId val="76325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5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99824557739304E-2"/>
          <c:y val="5.0808295608992159E-2"/>
          <c:w val="0.9012224566093695"/>
          <c:h val="0.75367978262632696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holders'!$IH$12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holders'!$IE$38:$IE$123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holders'!$IH$38:$IH$123</c:f>
              <c:numCache>
                <c:formatCode>General</c:formatCode>
                <c:ptCount val="86"/>
                <c:pt idx="0">
                  <c:v>0.17026633840644584</c:v>
                </c:pt>
                <c:pt idx="1">
                  <c:v>0.20634415446636961</c:v>
                </c:pt>
                <c:pt idx="2">
                  <c:v>0.21862044852904453</c:v>
                </c:pt>
                <c:pt idx="3">
                  <c:v>0.20418348305342188</c:v>
                </c:pt>
                <c:pt idx="4">
                  <c:v>0.21589991928974978</c:v>
                </c:pt>
                <c:pt idx="5">
                  <c:v>0.23277623704568676</c:v>
                </c:pt>
                <c:pt idx="6">
                  <c:v>0.27337100599972097</c:v>
                </c:pt>
                <c:pt idx="7">
                  <c:v>0.29352053259508265</c:v>
                </c:pt>
                <c:pt idx="8">
                  <c:v>0.30392156862745107</c:v>
                </c:pt>
                <c:pt idx="9">
                  <c:v>0.31975706637499279</c:v>
                </c:pt>
                <c:pt idx="10">
                  <c:v>0.32987679397065506</c:v>
                </c:pt>
                <c:pt idx="11">
                  <c:v>0.34964423917113963</c:v>
                </c:pt>
                <c:pt idx="12">
                  <c:v>0.35281410420199288</c:v>
                </c:pt>
                <c:pt idx="13">
                  <c:v>0.36811631497683989</c:v>
                </c:pt>
                <c:pt idx="14">
                  <c:v>0.40569773056494457</c:v>
                </c:pt>
                <c:pt idx="15">
                  <c:v>0.42273537680861284</c:v>
                </c:pt>
                <c:pt idx="16">
                  <c:v>0.43347639484978545</c:v>
                </c:pt>
                <c:pt idx="17">
                  <c:v>0.43188920552320381</c:v>
                </c:pt>
                <c:pt idx="18">
                  <c:v>0.44570302266688289</c:v>
                </c:pt>
                <c:pt idx="19">
                  <c:v>0.51448537737467537</c:v>
                </c:pt>
                <c:pt idx="20">
                  <c:v>0.48560236696253689</c:v>
                </c:pt>
                <c:pt idx="21">
                  <c:v>0.50034132974376233</c:v>
                </c:pt>
                <c:pt idx="22">
                  <c:v>0.52495309568480308</c:v>
                </c:pt>
                <c:pt idx="23">
                  <c:v>0.53693270994068953</c:v>
                </c:pt>
                <c:pt idx="24">
                  <c:v>0.54889763059189467</c:v>
                </c:pt>
                <c:pt idx="25">
                  <c:v>0.58061526925988016</c:v>
                </c:pt>
                <c:pt idx="26">
                  <c:v>0.58126940978676234</c:v>
                </c:pt>
                <c:pt idx="27">
                  <c:v>0.58192355031364484</c:v>
                </c:pt>
                <c:pt idx="28">
                  <c:v>0.58257769084052702</c:v>
                </c:pt>
                <c:pt idx="29">
                  <c:v>0.5832318313674093</c:v>
                </c:pt>
                <c:pt idx="30">
                  <c:v>0.58388597189429159</c:v>
                </c:pt>
                <c:pt idx="31">
                  <c:v>0.58454011242117387</c:v>
                </c:pt>
                <c:pt idx="32">
                  <c:v>0.58519425294805616</c:v>
                </c:pt>
                <c:pt idx="33">
                  <c:v>0.58584839347493844</c:v>
                </c:pt>
                <c:pt idx="34">
                  <c:v>0.58650253400182062</c:v>
                </c:pt>
                <c:pt idx="35">
                  <c:v>0.58918993628812577</c:v>
                </c:pt>
                <c:pt idx="36">
                  <c:v>0.59389459277385837</c:v>
                </c:pt>
                <c:pt idx="37">
                  <c:v>0.59859924925959107</c:v>
                </c:pt>
                <c:pt idx="38">
                  <c:v>0.60850915592564458</c:v>
                </c:pt>
                <c:pt idx="39">
                  <c:v>0.61788232020915757</c:v>
                </c:pt>
                <c:pt idx="40">
                  <c:v>0.61827799397615857</c:v>
                </c:pt>
                <c:pt idx="41">
                  <c:v>0.61867366774315946</c:v>
                </c:pt>
                <c:pt idx="42">
                  <c:v>0.61972148751383471</c:v>
                </c:pt>
                <c:pt idx="43">
                  <c:v>0.62076930728450952</c:v>
                </c:pt>
                <c:pt idx="44">
                  <c:v>0.6252611269076771</c:v>
                </c:pt>
                <c:pt idx="45">
                  <c:v>0.64798644366447367</c:v>
                </c:pt>
                <c:pt idx="46">
                  <c:v>0.65101544543424561</c:v>
                </c:pt>
                <c:pt idx="47">
                  <c:v>0.65404444720401789</c:v>
                </c:pt>
                <c:pt idx="48">
                  <c:v>0.65707344897378983</c:v>
                </c:pt>
                <c:pt idx="49">
                  <c:v>0.66010245074356189</c:v>
                </c:pt>
                <c:pt idx="50">
                  <c:v>0.66082370405247226</c:v>
                </c:pt>
                <c:pt idx="51">
                  <c:v>0.6690006427046562</c:v>
                </c:pt>
                <c:pt idx="52">
                  <c:v>0.67490733674037873</c:v>
                </c:pt>
                <c:pt idx="53">
                  <c:v>0.68447864103848099</c:v>
                </c:pt>
                <c:pt idx="54">
                  <c:v>0.69844447768890183</c:v>
                </c:pt>
                <c:pt idx="55">
                  <c:v>0.71296993258666119</c:v>
                </c:pt>
                <c:pt idx="56">
                  <c:v>0.72749538748442077</c:v>
                </c:pt>
                <c:pt idx="57">
                  <c:v>0.74202084238218025</c:v>
                </c:pt>
                <c:pt idx="58">
                  <c:v>0.72667149320161162</c:v>
                </c:pt>
                <c:pt idx="59">
                  <c:v>0.73854198334042664</c:v>
                </c:pt>
                <c:pt idx="60">
                  <c:v>0.7486111907398636</c:v>
                </c:pt>
                <c:pt idx="61">
                  <c:v>0.75028194647492319</c:v>
                </c:pt>
                <c:pt idx="62">
                  <c:v>0.74991536405131853</c:v>
                </c:pt>
                <c:pt idx="63">
                  <c:v>0.75504925825563773</c:v>
                </c:pt>
                <c:pt idx="64">
                  <c:v>0.75816057612356769</c:v>
                </c:pt>
                <c:pt idx="65">
                  <c:v>0.76330279794121059</c:v>
                </c:pt>
                <c:pt idx="66">
                  <c:v>0.76983300949766997</c:v>
                </c:pt>
                <c:pt idx="67">
                  <c:v>0.77354847277556438</c:v>
                </c:pt>
                <c:pt idx="68">
                  <c:v>0.7764022958518132</c:v>
                </c:pt>
                <c:pt idx="69">
                  <c:v>0.77946759259259257</c:v>
                </c:pt>
                <c:pt idx="70">
                  <c:v>0.78080848913592715</c:v>
                </c:pt>
                <c:pt idx="71">
                  <c:v>0.78226742743736044</c:v>
                </c:pt>
                <c:pt idx="72">
                  <c:v>0.78747330097087376</c:v>
                </c:pt>
                <c:pt idx="73">
                  <c:v>0.78633206470028549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0-4557-8082-3C222AB14291}"/>
            </c:ext>
          </c:extLst>
        </c:ser>
        <c:ser>
          <c:idx val="1"/>
          <c:order val="1"/>
          <c:tx>
            <c:strRef>
              <c:f>'Licence holders'!$II$12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holders'!$IE$38:$IE$123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holders'!$II$38:$II$123</c:f>
              <c:numCache>
                <c:formatCode>0.0000</c:formatCode>
                <c:ptCount val="86"/>
                <c:pt idx="0">
                  <c:v>0.18525707344642223</c:v>
                </c:pt>
                <c:pt idx="1">
                  <c:v>0.1971279923265776</c:v>
                </c:pt>
                <c:pt idx="2">
                  <c:v>0.20951046529247988</c:v>
                </c:pt>
                <c:pt idx="3">
                  <c:v>0.22239523612855239</c:v>
                </c:pt>
                <c:pt idx="4">
                  <c:v>0.23576887453690273</c:v>
                </c:pt>
                <c:pt idx="5">
                  <c:v>0.24961360409121691</c:v>
                </c:pt>
                <c:pt idx="6">
                  <c:v>0.263907195617131</c:v>
                </c:pt>
                <c:pt idx="7">
                  <c:v>0.27862293571027941</c:v>
                </c:pt>
                <c:pt idx="8">
                  <c:v>0.29372967853976983</c:v>
                </c:pt>
                <c:pt idx="9">
                  <c:v>0.30919198694632677</c:v>
                </c:pt>
                <c:pt idx="10">
                  <c:v>0.32497036617863428</c:v>
                </c:pt>
                <c:pt idx="11">
                  <c:v>0.34102159051104852</c:v>
                </c:pt>
                <c:pt idx="12">
                  <c:v>0.35729911958663724</c:v>
                </c:pt>
                <c:pt idx="13">
                  <c:v>0.37375359780436096</c:v>
                </c:pt>
                <c:pt idx="14">
                  <c:v>0.39033342661741344</c:v>
                </c:pt>
                <c:pt idx="15">
                  <c:v>0.40698539644213477</c:v>
                </c:pt>
                <c:pt idx="16">
                  <c:v>0.42365536219850097</c:v>
                </c:pt>
                <c:pt idx="17">
                  <c:v>0.44028894449482392</c:v>
                </c:pt>
                <c:pt idx="18">
                  <c:v>0.45683223727067052</c:v>
                </c:pt>
                <c:pt idx="19">
                  <c:v>0.47323250240806947</c:v>
                </c:pt>
                <c:pt idx="20">
                  <c:v>0.48943883243352282</c:v>
                </c:pt>
                <c:pt idx="21">
                  <c:v>0.50540276391851546</c:v>
                </c:pt>
                <c:pt idx="22">
                  <c:v>0.52107882643938053</c:v>
                </c:pt>
                <c:pt idx="23">
                  <c:v>0.53642501482318916</c:v>
                </c:pt>
                <c:pt idx="24">
                  <c:v>0.55140317569375152</c:v>
                </c:pt>
                <c:pt idx="25">
                  <c:v>0.5659793028318012</c:v>
                </c:pt>
                <c:pt idx="26">
                  <c:v>0.57005309393142634</c:v>
                </c:pt>
                <c:pt idx="27">
                  <c:v>0.57409121772875193</c:v>
                </c:pt>
                <c:pt idx="28">
                  <c:v>0.57809308441231999</c:v>
                </c:pt>
                <c:pt idx="29">
                  <c:v>0.58205813375859128</c:v>
                </c:pt>
                <c:pt idx="30">
                  <c:v>0.58598583513878955</c:v>
                </c:pt>
                <c:pt idx="31">
                  <c:v>0.58987568748178998</c:v>
                </c:pt>
                <c:pt idx="32">
                  <c:v>0.59372721919427063</c:v>
                </c:pt>
                <c:pt idx="33">
                  <c:v>0.59753998803941832</c:v>
                </c:pt>
                <c:pt idx="34">
                  <c:v>0.60131358097556342</c:v>
                </c:pt>
                <c:pt idx="35">
                  <c:v>0.60504761395617734</c:v>
                </c:pt>
                <c:pt idx="36">
                  <c:v>0.60874173169272994</c:v>
                </c:pt>
                <c:pt idx="37">
                  <c:v>0.61239560738195264</c:v>
                </c:pt>
                <c:pt idx="38">
                  <c:v>0.61600894239910253</c:v>
                </c:pt>
                <c:pt idx="39">
                  <c:v>0.61958146595885344</c:v>
                </c:pt>
                <c:pt idx="40">
                  <c:v>0.62311293474547758</c:v>
                </c:pt>
                <c:pt idx="41">
                  <c:v>0.62660313251399891</c:v>
                </c:pt>
                <c:pt idx="42">
                  <c:v>0.63005186966401971</c:v>
                </c:pt>
                <c:pt idx="43">
                  <c:v>0.63345898278793245</c:v>
                </c:pt>
                <c:pt idx="44">
                  <c:v>0.63682433419523155</c:v>
                </c:pt>
                <c:pt idx="45">
                  <c:v>0.64014781141463895</c:v>
                </c:pt>
                <c:pt idx="46">
                  <c:v>0.64342932667575026</c:v>
                </c:pt>
                <c:pt idx="47">
                  <c:v>0.6466688163718971</c:v>
                </c:pt>
                <c:pt idx="48">
                  <c:v>0.64986624050589992</c:v>
                </c:pt>
                <c:pt idx="49">
                  <c:v>0.65302158212036798</c:v>
                </c:pt>
                <c:pt idx="50">
                  <c:v>0.65613484671417199</c:v>
                </c:pt>
                <c:pt idx="51">
                  <c:v>0.65920606164668794</c:v>
                </c:pt>
                <c:pt idx="52">
                  <c:v>0.67286467871970668</c:v>
                </c:pt>
                <c:pt idx="53">
                  <c:v>0.68563594571900788</c:v>
                </c:pt>
                <c:pt idx="54">
                  <c:v>0.69753819705288045</c:v>
                </c:pt>
                <c:pt idx="55">
                  <c:v>0.70859652397792006</c:v>
                </c:pt>
                <c:pt idx="56">
                  <c:v>0.71884146398619198</c:v>
                </c:pt>
                <c:pt idx="57">
                  <c:v>0.72830776281527254</c:v>
                </c:pt>
                <c:pt idx="58">
                  <c:v>0.73703323688072464</c:v>
                </c:pt>
                <c:pt idx="59">
                  <c:v>0.74175408942494281</c:v>
                </c:pt>
                <c:pt idx="60">
                  <c:v>0.74624866148510927</c:v>
                </c:pt>
                <c:pt idx="61">
                  <c:v>0.7505249297390959</c:v>
                </c:pt>
                <c:pt idx="62">
                  <c:v>0.75459090152237585</c:v>
                </c:pt>
                <c:pt idx="63">
                  <c:v>0.75845457336093969</c:v>
                </c:pt>
                <c:pt idx="64">
                  <c:v>0.76212389401936986</c:v>
                </c:pt>
                <c:pt idx="65">
                  <c:v>0.76560673186666695</c:v>
                </c:pt>
                <c:pt idx="66">
                  <c:v>0.76891084633515105</c:v>
                </c:pt>
                <c:pt idx="67">
                  <c:v>0.77204386322835994</c:v>
                </c:pt>
                <c:pt idx="68">
                  <c:v>0.77501325362132578</c:v>
                </c:pt>
                <c:pt idx="69">
                  <c:v>0.77782631609002229</c:v>
                </c:pt>
                <c:pt idx="70">
                  <c:v>0.78049016200519095</c:v>
                </c:pt>
                <c:pt idx="71">
                  <c:v>0.78301170362835382</c:v>
                </c:pt>
                <c:pt idx="72">
                  <c:v>0.78539764475380802</c:v>
                </c:pt>
                <c:pt idx="73">
                  <c:v>0.78765447364907704</c:v>
                </c:pt>
                <c:pt idx="74">
                  <c:v>0.78978845805703934</c:v>
                </c:pt>
                <c:pt idx="75">
                  <c:v>0.79180564203520598</c:v>
                </c:pt>
                <c:pt idx="76">
                  <c:v>0.79371184442092479</c:v>
                </c:pt>
                <c:pt idx="77">
                  <c:v>0.79551265872521915</c:v>
                </c:pt>
                <c:pt idx="78">
                  <c:v>0.79721345427220536</c:v>
                </c:pt>
                <c:pt idx="79">
                  <c:v>0.79881937841529027</c:v>
                </c:pt>
                <c:pt idx="80">
                  <c:v>0.80033535967540215</c:v>
                </c:pt>
                <c:pt idx="81">
                  <c:v>0.80176611166017608</c:v>
                </c:pt>
                <c:pt idx="82">
                  <c:v>0.80311613763617118</c:v>
                </c:pt>
                <c:pt idx="83">
                  <c:v>0.80438973563872884</c:v>
                </c:pt>
                <c:pt idx="84">
                  <c:v>0.8055910040159262</c:v>
                </c:pt>
                <c:pt idx="85">
                  <c:v>0.80672384731419056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0-4557-8082-3C222AB14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255832"/>
        <c:axId val="763256488"/>
      </c:lineChart>
      <c:catAx>
        <c:axId val="76325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564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32564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55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860398086843918"/>
          <c:y val="0.92205491005622353"/>
          <c:w val="0.50279182940328748"/>
          <c:h val="7.3326153979322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96056726330959"/>
          <c:y val="5.0808295608992159E-2"/>
          <c:w val="0.85886171390379917"/>
          <c:h val="0.76291765455523464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holders'!$IF$12</c:f>
              <c:strCache>
                <c:ptCount val="1"/>
                <c:pt idx="0">
                  <c:v>ACT Licences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holders'!$IE$38:$IE$123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holders'!$IF$38:$IF$123</c:f>
              <c:numCache>
                <c:formatCode>0</c:formatCode>
                <c:ptCount val="86"/>
                <c:pt idx="0">
                  <c:v>3043</c:v>
                </c:pt>
                <c:pt idx="1">
                  <c:v>3890</c:v>
                </c:pt>
                <c:pt idx="2">
                  <c:v>4377</c:v>
                </c:pt>
                <c:pt idx="3">
                  <c:v>4705</c:v>
                </c:pt>
                <c:pt idx="4">
                  <c:v>5350</c:v>
                </c:pt>
                <c:pt idx="5">
                  <c:v>6379</c:v>
                </c:pt>
                <c:pt idx="6">
                  <c:v>7837.0000000000009</c:v>
                </c:pt>
                <c:pt idx="7">
                  <c:v>8905.9999999999982</c:v>
                </c:pt>
                <c:pt idx="8">
                  <c:v>9982.0000000000018</c:v>
                </c:pt>
                <c:pt idx="9">
                  <c:v>11108.999999999998</c:v>
                </c:pt>
                <c:pt idx="10">
                  <c:v>12343</c:v>
                </c:pt>
                <c:pt idx="11">
                  <c:v>14004.999999999998</c:v>
                </c:pt>
                <c:pt idx="12">
                  <c:v>15188.999999999998</c:v>
                </c:pt>
                <c:pt idx="13">
                  <c:v>17166</c:v>
                </c:pt>
                <c:pt idx="14">
                  <c:v>21005.000000000004</c:v>
                </c:pt>
                <c:pt idx="15">
                  <c:v>24659.000000000004</c:v>
                </c:pt>
                <c:pt idx="16">
                  <c:v>28179.000000000004</c:v>
                </c:pt>
                <c:pt idx="17">
                  <c:v>31372</c:v>
                </c:pt>
                <c:pt idx="18">
                  <c:v>35728</c:v>
                </c:pt>
                <c:pt idx="19">
                  <c:v>44983</c:v>
                </c:pt>
                <c:pt idx="20">
                  <c:v>46611.999999999993</c:v>
                </c:pt>
                <c:pt idx="21">
                  <c:v>52038</c:v>
                </c:pt>
                <c:pt idx="22">
                  <c:v>58758</c:v>
                </c:pt>
                <c:pt idx="23">
                  <c:v>65000</c:v>
                </c:pt>
                <c:pt idx="24">
                  <c:v>72000</c:v>
                </c:pt>
                <c:pt idx="25">
                  <c:v>82081</c:v>
                </c:pt>
                <c:pt idx="26">
                  <c:v>87869.915408055094</c:v>
                </c:pt>
                <c:pt idx="27">
                  <c:v>92986.727951717927</c:v>
                </c:pt>
                <c:pt idx="28">
                  <c:v>100964.20928880837</c:v>
                </c:pt>
                <c:pt idx="29">
                  <c:v>108621.67950569768</c:v>
                </c:pt>
                <c:pt idx="30">
                  <c:v>116197.3956087673</c:v>
                </c:pt>
                <c:pt idx="31">
                  <c:v>121432.36295437466</c:v>
                </c:pt>
                <c:pt idx="32">
                  <c:v>125048.98952396424</c:v>
                </c:pt>
                <c:pt idx="33">
                  <c:v>127703.81865806055</c:v>
                </c:pt>
                <c:pt idx="34">
                  <c:v>129497.99999999999</c:v>
                </c:pt>
                <c:pt idx="35">
                  <c:v>132150</c:v>
                </c:pt>
                <c:pt idx="36">
                  <c:v>134707.76542755932</c:v>
                </c:pt>
                <c:pt idx="37">
                  <c:v>139057.00000000003</c:v>
                </c:pt>
                <c:pt idx="38">
                  <c:v>144984</c:v>
                </c:pt>
                <c:pt idx="39">
                  <c:v>151016</c:v>
                </c:pt>
                <c:pt idx="40">
                  <c:v>155005.38447979285</c:v>
                </c:pt>
                <c:pt idx="41">
                  <c:v>159769.99999999997</c:v>
                </c:pt>
                <c:pt idx="42">
                  <c:v>164102.86961515094</c:v>
                </c:pt>
                <c:pt idx="43">
                  <c:v>168501</c:v>
                </c:pt>
                <c:pt idx="44">
                  <c:v>172402</c:v>
                </c:pt>
                <c:pt idx="45">
                  <c:v>182403</c:v>
                </c:pt>
                <c:pt idx="46">
                  <c:v>187873.94333608719</c:v>
                </c:pt>
                <c:pt idx="47">
                  <c:v>192439.49770083814</c:v>
                </c:pt>
                <c:pt idx="48">
                  <c:v>196539.86761634619</c:v>
                </c:pt>
                <c:pt idx="49">
                  <c:v>199478.99999999997</c:v>
                </c:pt>
                <c:pt idx="50">
                  <c:v>202105</c:v>
                </c:pt>
                <c:pt idx="51">
                  <c:v>207142</c:v>
                </c:pt>
                <c:pt idx="52">
                  <c:v>209581</c:v>
                </c:pt>
                <c:pt idx="53">
                  <c:v>213237.00000000003</c:v>
                </c:pt>
                <c:pt idx="54">
                  <c:v>219430.99999999997</c:v>
                </c:pt>
                <c:pt idx="55">
                  <c:v>226179.0165641295</c:v>
                </c:pt>
                <c:pt idx="56">
                  <c:v>233917.4119009657</c:v>
                </c:pt>
                <c:pt idx="57">
                  <c:v>240880</c:v>
                </c:pt>
                <c:pt idx="58">
                  <c:v>237881</c:v>
                </c:pt>
                <c:pt idx="59">
                  <c:v>242935.99999999997</c:v>
                </c:pt>
                <c:pt idx="60">
                  <c:v>248089.00000000003</c:v>
                </c:pt>
                <c:pt idx="61">
                  <c:v>251472</c:v>
                </c:pt>
                <c:pt idx="62">
                  <c:v>256954</c:v>
                </c:pt>
                <c:pt idx="63">
                  <c:v>263035</c:v>
                </c:pt>
                <c:pt idx="64">
                  <c:v>268984</c:v>
                </c:pt>
                <c:pt idx="65">
                  <c:v>276137</c:v>
                </c:pt>
                <c:pt idx="66">
                  <c:v>283287.00000000006</c:v>
                </c:pt>
                <c:pt idx="67">
                  <c:v>291241</c:v>
                </c:pt>
                <c:pt idx="68">
                  <c:v>297595</c:v>
                </c:pt>
                <c:pt idx="69">
                  <c:v>303057</c:v>
                </c:pt>
                <c:pt idx="70">
                  <c:v>309044</c:v>
                </c:pt>
                <c:pt idx="71">
                  <c:v>315332</c:v>
                </c:pt>
                <c:pt idx="72">
                  <c:v>324439</c:v>
                </c:pt>
                <c:pt idx="73" formatCode="General">
                  <c:v>330574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4-44ED-8830-5F4401C5364D}"/>
            </c:ext>
          </c:extLst>
        </c:ser>
        <c:ser>
          <c:idx val="1"/>
          <c:order val="1"/>
          <c:tx>
            <c:strRef>
              <c:f>'Licence holders'!$IG$12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holders'!$IE$38:$IE$123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holders'!$IG$38:$IG$123</c:f>
              <c:numCache>
                <c:formatCode>General</c:formatCode>
                <c:ptCount val="86"/>
                <c:pt idx="0">
                  <c:v>3310.9144166344581</c:v>
                </c:pt>
                <c:pt idx="1">
                  <c:v>3716.2569113406412</c:v>
                </c:pt>
                <c:pt idx="2">
                  <c:v>4194.609025620739</c:v>
                </c:pt>
                <c:pt idx="3">
                  <c:v>5124.6534261102324</c:v>
                </c:pt>
                <c:pt idx="4">
                  <c:v>5842.3527110244504</c:v>
                </c:pt>
                <c:pt idx="5">
                  <c:v>6840.4112065157078</c:v>
                </c:pt>
                <c:pt idx="6">
                  <c:v>7565.6914839519113</c:v>
                </c:pt>
                <c:pt idx="7">
                  <c:v>8453.9771153212969</c:v>
                </c:pt>
                <c:pt idx="8">
                  <c:v>9647.2575619602012</c:v>
                </c:pt>
                <c:pt idx="9">
                  <c:v>10741.948010489283</c:v>
                </c:pt>
                <c:pt idx="10">
                  <c:v>12159.41619130596</c:v>
                </c:pt>
                <c:pt idx="11">
                  <c:v>13659.619807920048</c:v>
                </c:pt>
                <c:pt idx="12">
                  <c:v>15382.084397324321</c:v>
                </c:pt>
                <c:pt idx="13">
                  <c:v>17428.877772812964</c:v>
                </c:pt>
                <c:pt idx="14">
                  <c:v>20209.513163116579</c:v>
                </c:pt>
                <c:pt idx="15">
                  <c:v>23740.272145262603</c:v>
                </c:pt>
                <c:pt idx="16">
                  <c:v>27540.564130437953</c:v>
                </c:pt>
                <c:pt idx="17">
                  <c:v>31982.14863915951</c:v>
                </c:pt>
                <c:pt idx="18">
                  <c:v>36620.128971854225</c:v>
                </c:pt>
                <c:pt idx="19">
                  <c:v>41376.137383044741</c:v>
                </c:pt>
                <c:pt idx="20">
                  <c:v>46980.254647628986</c:v>
                </c:pt>
                <c:pt idx="21">
                  <c:v>52564.414461345201</c:v>
                </c:pt>
                <c:pt idx="22">
                  <c:v>58324.353043359857</c:v>
                </c:pt>
                <c:pt idx="23">
                  <c:v>64938.539444465634</c:v>
                </c:pt>
                <c:pt idx="24">
                  <c:v>72328.65736210077</c:v>
                </c:pt>
                <c:pt idx="25">
                  <c:v>80011.928062028906</c:v>
                </c:pt>
                <c:pt idx="26">
                  <c:v>86174.356156519789</c:v>
                </c:pt>
                <c:pt idx="27">
                  <c:v>91735.183863312734</c:v>
                </c:pt>
                <c:pt idx="28">
                  <c:v>100187.00008716153</c:v>
                </c:pt>
                <c:pt idx="29">
                  <c:v>108403.0888893338</c:v>
                </c:pt>
                <c:pt idx="30">
                  <c:v>116615.2830934651</c:v>
                </c:pt>
                <c:pt idx="31">
                  <c:v>122540.77531746705</c:v>
                </c:pt>
                <c:pt idx="32">
                  <c:v>126872.38201518531</c:v>
                </c:pt>
                <c:pt idx="33">
                  <c:v>130252.36413282044</c:v>
                </c:pt>
                <c:pt idx="34">
                  <c:v>132768.23473866147</c:v>
                </c:pt>
                <c:pt idx="35">
                  <c:v>135706.73438184496</c:v>
                </c:pt>
                <c:pt idx="36">
                  <c:v>138075.40832427671</c:v>
                </c:pt>
                <c:pt idx="37">
                  <c:v>142261.94917725713</c:v>
                </c:pt>
                <c:pt idx="38">
                  <c:v>146770.90662495256</c:v>
                </c:pt>
                <c:pt idx="39">
                  <c:v>151431.2865135374</c:v>
                </c:pt>
                <c:pt idx="40">
                  <c:v>156217.52830536498</c:v>
                </c:pt>
                <c:pt idx="41">
                  <c:v>161817.75255921017</c:v>
                </c:pt>
                <c:pt idx="42">
                  <c:v>166838.36513890207</c:v>
                </c:pt>
                <c:pt idx="43">
                  <c:v>171945.47282897361</c:v>
                </c:pt>
                <c:pt idx="44">
                  <c:v>175590.30001898282</c:v>
                </c:pt>
                <c:pt idx="45">
                  <c:v>180196.48773072954</c:v>
                </c:pt>
                <c:pt idx="46">
                  <c:v>185684.69566804802</c:v>
                </c:pt>
                <c:pt idx="47">
                  <c:v>190269.36584110325</c:v>
                </c:pt>
                <c:pt idx="48">
                  <c:v>194384.09066268176</c:v>
                </c:pt>
                <c:pt idx="49">
                  <c:v>197339.2039872825</c:v>
                </c:pt>
                <c:pt idx="50">
                  <c:v>200670.96924936891</c:v>
                </c:pt>
                <c:pt idx="51">
                  <c:v>204109.31366160235</c:v>
                </c:pt>
                <c:pt idx="52">
                  <c:v>208946.68727686664</c:v>
                </c:pt>
                <c:pt idx="53">
                  <c:v>213597.53744173393</c:v>
                </c:pt>
                <c:pt idx="54">
                  <c:v>219146.2729063005</c:v>
                </c:pt>
                <c:pt idx="55">
                  <c:v>224791.61828413547</c:v>
                </c:pt>
                <c:pt idx="56">
                  <c:v>231134.8466471922</c:v>
                </c:pt>
                <c:pt idx="57">
                  <c:v>236428.36411943345</c:v>
                </c:pt>
                <c:pt idx="58">
                  <c:v>241272.98932556339</c:v>
                </c:pt>
                <c:pt idx="59">
                  <c:v>243992.59017544074</c:v>
                </c:pt>
                <c:pt idx="60">
                  <c:v>247306.06016750372</c:v>
                </c:pt>
                <c:pt idx="61">
                  <c:v>251553.44070065281</c:v>
                </c:pt>
                <c:pt idx="62">
                  <c:v>258556.04486123298</c:v>
                </c:pt>
                <c:pt idx="63">
                  <c:v>264221.30281260383</c:v>
                </c:pt>
                <c:pt idx="64">
                  <c:v>270390.12573966215</c:v>
                </c:pt>
                <c:pt idx="65">
                  <c:v>276970.48496047664</c:v>
                </c:pt>
                <c:pt idx="66">
                  <c:v>282947.65778864053</c:v>
                </c:pt>
                <c:pt idx="67">
                  <c:v>290674.51450547751</c:v>
                </c:pt>
                <c:pt idx="68">
                  <c:v>297062.58011305419</c:v>
                </c:pt>
                <c:pt idx="69">
                  <c:v>302418.87169580063</c:v>
                </c:pt>
                <c:pt idx="70">
                  <c:v>308918.00612165459</c:v>
                </c:pt>
                <c:pt idx="71">
                  <c:v>315632.01773258939</c:v>
                </c:pt>
                <c:pt idx="72">
                  <c:v>323583.82963856886</c:v>
                </c:pt>
                <c:pt idx="73">
                  <c:v>331129.94072207197</c:v>
                </c:pt>
                <c:pt idx="74">
                  <c:v>337476.60812777292</c:v>
                </c:pt>
                <c:pt idx="75">
                  <c:v>344511.57752239885</c:v>
                </c:pt>
                <c:pt idx="76">
                  <c:v>351523.1314909361</c:v>
                </c:pt>
                <c:pt idx="77">
                  <c:v>358504.85970830277</c:v>
                </c:pt>
                <c:pt idx="78">
                  <c:v>365409.02388601855</c:v>
                </c:pt>
                <c:pt idx="79">
                  <c:v>372240.40474818338</c:v>
                </c:pt>
                <c:pt idx="80">
                  <c:v>378977.1558049547</c:v>
                </c:pt>
                <c:pt idx="81">
                  <c:v>385624.07872189663</c:v>
                </c:pt>
                <c:pt idx="82">
                  <c:v>392152.09232702892</c:v>
                </c:pt>
                <c:pt idx="83">
                  <c:v>398648.0060036658</c:v>
                </c:pt>
                <c:pt idx="84">
                  <c:v>405105.29387436231</c:v>
                </c:pt>
                <c:pt idx="85">
                  <c:v>411518.84159876395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4-44ED-8830-5F4401C5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222880"/>
        <c:axId val="608269784"/>
      </c:lineChart>
      <c:catAx>
        <c:axId val="6082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2697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0826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222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42647089538209"/>
          <c:y val="0.92667384602067759"/>
          <c:w val="0.42114705820923576"/>
          <c:h val="7.3326153979322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holders'!$AD$12</c:f>
              <c:strCache>
                <c:ptCount val="1"/>
                <c:pt idx="0">
                  <c:v>NSW</c:v>
                </c:pt>
              </c:strCache>
            </c:strRef>
          </c:tx>
          <c:marker>
            <c:symbol val="none"/>
          </c:marker>
          <c:cat>
            <c:numRef>
              <c:f>'Licence holders'!$AC$63:$AC$111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'Licence holders'!$AD$63:$AD$111</c:f>
              <c:numCache>
                <c:formatCode>0</c:formatCode>
                <c:ptCount val="49"/>
                <c:pt idx="0">
                  <c:v>2034309</c:v>
                </c:pt>
                <c:pt idx="1">
                  <c:v>2123498.2646207968</c:v>
                </c:pt>
                <c:pt idx="2">
                  <c:v>2199317.6514279842</c:v>
                </c:pt>
                <c:pt idx="3">
                  <c:v>2244477.8041286636</c:v>
                </c:pt>
                <c:pt idx="4">
                  <c:v>2348103.7385183065</c:v>
                </c:pt>
                <c:pt idx="5">
                  <c:v>2446382.9163344968</c:v>
                </c:pt>
                <c:pt idx="6">
                  <c:v>2529319.2752448679</c:v>
                </c:pt>
                <c:pt idx="7">
                  <c:v>2620742.5697941035</c:v>
                </c:pt>
                <c:pt idx="8">
                  <c:v>2727590.8423710726</c:v>
                </c:pt>
                <c:pt idx="9">
                  <c:v>2748124.1129551269</c:v>
                </c:pt>
                <c:pt idx="10">
                  <c:v>2821641.2630747003</c:v>
                </c:pt>
                <c:pt idx="11">
                  <c:v>2906449.1354061146</c:v>
                </c:pt>
                <c:pt idx="12">
                  <c:v>2993968.6675342312</c:v>
                </c:pt>
                <c:pt idx="13">
                  <c:v>3048216.3453479516</c:v>
                </c:pt>
                <c:pt idx="14">
                  <c:v>3088957.7296885904</c:v>
                </c:pt>
                <c:pt idx="15">
                  <c:v>3174221.6265324247</c:v>
                </c:pt>
                <c:pt idx="16">
                  <c:v>3263701.0010231994</c:v>
                </c:pt>
                <c:pt idx="17">
                  <c:v>3365308.1016749786</c:v>
                </c:pt>
                <c:pt idx="18">
                  <c:v>3471734.1821413948</c:v>
                </c:pt>
                <c:pt idx="19">
                  <c:v>3538490.7898775754</c:v>
                </c:pt>
                <c:pt idx="20">
                  <c:v>3567980.4734266703</c:v>
                </c:pt>
                <c:pt idx="21">
                  <c:v>3577805.545969456</c:v>
                </c:pt>
                <c:pt idx="22">
                  <c:v>3575792.0706264186</c:v>
                </c:pt>
                <c:pt idx="23">
                  <c:v>3619369.7527364488</c:v>
                </c:pt>
                <c:pt idx="24">
                  <c:v>3682405.0023621945</c:v>
                </c:pt>
                <c:pt idx="25">
                  <c:v>3744102.1543194647</c:v>
                </c:pt>
                <c:pt idx="26">
                  <c:v>3811961.7885120912</c:v>
                </c:pt>
                <c:pt idx="27">
                  <c:v>3905440.5683357441</c:v>
                </c:pt>
                <c:pt idx="28">
                  <c:v>3982175.0449025286</c:v>
                </c:pt>
                <c:pt idx="29">
                  <c:v>4038484.5455040932</c:v>
                </c:pt>
                <c:pt idx="30">
                  <c:v>4099397.8253812483</c:v>
                </c:pt>
                <c:pt idx="31">
                  <c:v>4046569.1869578138</c:v>
                </c:pt>
                <c:pt idx="32">
                  <c:v>4165423.0000000005</c:v>
                </c:pt>
                <c:pt idx="33">
                  <c:v>4262931.4428698653</c:v>
                </c:pt>
                <c:pt idx="34">
                  <c:v>4325700.7525389213</c:v>
                </c:pt>
                <c:pt idx="35">
                  <c:v>4396993</c:v>
                </c:pt>
                <c:pt idx="36">
                  <c:v>4474183</c:v>
                </c:pt>
                <c:pt idx="37">
                  <c:v>4576588</c:v>
                </c:pt>
                <c:pt idx="38">
                  <c:v>4642255.9999999991</c:v>
                </c:pt>
                <c:pt idx="39">
                  <c:v>4721039</c:v>
                </c:pt>
                <c:pt idx="40">
                  <c:v>4791490.0000000009</c:v>
                </c:pt>
                <c:pt idx="41">
                  <c:v>4893688.0000000009</c:v>
                </c:pt>
                <c:pt idx="42">
                  <c:v>4984973.0000000009</c:v>
                </c:pt>
                <c:pt idx="43">
                  <c:v>5060762</c:v>
                </c:pt>
                <c:pt idx="44">
                  <c:v>5142396</c:v>
                </c:pt>
                <c:pt idx="45">
                  <c:v>5245755</c:v>
                </c:pt>
                <c:pt idx="46">
                  <c:v>5337950</c:v>
                </c:pt>
                <c:pt idx="47">
                  <c:v>5443807.4013755918</c:v>
                </c:pt>
                <c:pt idx="48">
                  <c:v>5537399.1073865015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A-425A-98ED-EA1E1D1D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52416"/>
        <c:axId val="220258304"/>
      </c:lineChart>
      <c:catAx>
        <c:axId val="22025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0258304"/>
        <c:crosses val="autoZero"/>
        <c:auto val="1"/>
        <c:lblAlgn val="ctr"/>
        <c:lblOffset val="100"/>
        <c:noMultiLvlLbl val="0"/>
      </c:catAx>
      <c:valAx>
        <c:axId val="2202583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025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holders'!$IW$12</c:f>
              <c:strCache>
                <c:ptCount val="1"/>
                <c:pt idx="0">
                  <c:v> Australian licences per person</c:v>
                </c:pt>
              </c:strCache>
            </c:strRef>
          </c:tx>
          <c:spPr>
            <a:ln w="825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holders'!$IV$38:$IV$123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holders'!$IW$38:$IW$123</c:f>
              <c:numCache>
                <c:formatCode>0.000</c:formatCode>
                <c:ptCount val="86"/>
                <c:pt idx="0">
                  <c:v>0.1609596152981734</c:v>
                </c:pt>
                <c:pt idx="1">
                  <c:v>0.18182640639940736</c:v>
                </c:pt>
                <c:pt idx="2">
                  <c:v>0.19506797614376428</c:v>
                </c:pt>
                <c:pt idx="3">
                  <c:v>0.20471654839056405</c:v>
                </c:pt>
                <c:pt idx="4">
                  <c:v>0.21183828454478046</c:v>
                </c:pt>
                <c:pt idx="5">
                  <c:v>0.22284284639428292</c:v>
                </c:pt>
                <c:pt idx="6">
                  <c:v>0.23294398429513621</c:v>
                </c:pt>
                <c:pt idx="7">
                  <c:v>0.25046034964770408</c:v>
                </c:pt>
                <c:pt idx="8">
                  <c:v>0.25629223196962042</c:v>
                </c:pt>
                <c:pt idx="9">
                  <c:v>0.27158734242734084</c:v>
                </c:pt>
                <c:pt idx="10">
                  <c:v>0.28375375370833034</c:v>
                </c:pt>
                <c:pt idx="11">
                  <c:v>0.29673489802196862</c:v>
                </c:pt>
                <c:pt idx="12">
                  <c:v>0.30259105866275554</c:v>
                </c:pt>
                <c:pt idx="13">
                  <c:v>0.31418629476593363</c:v>
                </c:pt>
                <c:pt idx="14">
                  <c:v>0.320359257005569</c:v>
                </c:pt>
                <c:pt idx="15">
                  <c:v>0.33075399574872216</c:v>
                </c:pt>
                <c:pt idx="16">
                  <c:v>0.34373457057229506</c:v>
                </c:pt>
                <c:pt idx="17">
                  <c:v>0.35193867691243869</c:v>
                </c:pt>
                <c:pt idx="18">
                  <c:v>0.35764221330934121</c:v>
                </c:pt>
                <c:pt idx="19">
                  <c:v>0.3708011226148285</c:v>
                </c:pt>
                <c:pt idx="20">
                  <c:v>0.37980921949555441</c:v>
                </c:pt>
                <c:pt idx="21">
                  <c:v>0.38381955561308984</c:v>
                </c:pt>
                <c:pt idx="22">
                  <c:v>0.39855741481829698</c:v>
                </c:pt>
                <c:pt idx="23">
                  <c:v>0.40500825547294061</c:v>
                </c:pt>
                <c:pt idx="24">
                  <c:v>0.41963302692446131</c:v>
                </c:pt>
                <c:pt idx="25">
                  <c:v>0.43301795061193321</c:v>
                </c:pt>
                <c:pt idx="26">
                  <c:v>0.4434686768278624</c:v>
                </c:pt>
                <c:pt idx="27">
                  <c:v>0.45335978019081097</c:v>
                </c:pt>
                <c:pt idx="28">
                  <c:v>0.46398099954258215</c:v>
                </c:pt>
                <c:pt idx="29">
                  <c:v>0.48294100684098445</c:v>
                </c:pt>
                <c:pt idx="30">
                  <c:v>0.49379927346282498</c:v>
                </c:pt>
                <c:pt idx="31">
                  <c:v>0.50780482386476256</c:v>
                </c:pt>
                <c:pt idx="32">
                  <c:v>0.52473808762191132</c:v>
                </c:pt>
                <c:pt idx="33">
                  <c:v>0.53247752914525448</c:v>
                </c:pt>
                <c:pt idx="34">
                  <c:v>0.53810561856985573</c:v>
                </c:pt>
                <c:pt idx="35">
                  <c:v>0.54679981650381393</c:v>
                </c:pt>
                <c:pt idx="36">
                  <c:v>0.55730599476656595</c:v>
                </c:pt>
                <c:pt idx="37">
                  <c:v>0.56504600960042983</c:v>
                </c:pt>
                <c:pt idx="38">
                  <c:v>0.57222505998285844</c:v>
                </c:pt>
                <c:pt idx="39">
                  <c:v>0.57899627627582706</c:v>
                </c:pt>
                <c:pt idx="40">
                  <c:v>0.5902238871724057</c:v>
                </c:pt>
                <c:pt idx="41">
                  <c:v>0.60170861493399075</c:v>
                </c:pt>
                <c:pt idx="42">
                  <c:v>0.60660969092012096</c:v>
                </c:pt>
                <c:pt idx="43">
                  <c:v>0.61590550721859894</c:v>
                </c:pt>
                <c:pt idx="44">
                  <c:v>0.6206548535700378</c:v>
                </c:pt>
                <c:pt idx="45">
                  <c:v>0.62614609723795223</c:v>
                </c:pt>
                <c:pt idx="46">
                  <c:v>0.62930955094813124</c:v>
                </c:pt>
                <c:pt idx="47">
                  <c:v>0.63130251057921605</c:v>
                </c:pt>
                <c:pt idx="48">
                  <c:v>0.63606706337675956</c:v>
                </c:pt>
                <c:pt idx="49">
                  <c:v>0.64010125842429633</c:v>
                </c:pt>
                <c:pt idx="50">
                  <c:v>0.64500971565540821</c:v>
                </c:pt>
                <c:pt idx="51">
                  <c:v>0.64917502717384834</c:v>
                </c:pt>
                <c:pt idx="52">
                  <c:v>0.6564370730548228</c:v>
                </c:pt>
                <c:pt idx="53">
                  <c:v>0.66157423894701051</c:v>
                </c:pt>
                <c:pt idx="54">
                  <c:v>0.66493996532361865</c:v>
                </c:pt>
                <c:pt idx="55">
                  <c:v>0.66806185327377499</c:v>
                </c:pt>
                <c:pt idx="56">
                  <c:v>0.66671537462900388</c:v>
                </c:pt>
                <c:pt idx="57">
                  <c:v>0.67350728742479704</c:v>
                </c:pt>
                <c:pt idx="58">
                  <c:v>0.67778363654897789</c:v>
                </c:pt>
                <c:pt idx="59">
                  <c:v>0.68104887549210291</c:v>
                </c:pt>
                <c:pt idx="60">
                  <c:v>0.68394797774970206</c:v>
                </c:pt>
                <c:pt idx="61">
                  <c:v>0.68731214224684811</c:v>
                </c:pt>
                <c:pt idx="62">
                  <c:v>0.69129243973699928</c:v>
                </c:pt>
                <c:pt idx="63">
                  <c:v>0.69157238373270391</c:v>
                </c:pt>
                <c:pt idx="64">
                  <c:v>0.69597546066336657</c:v>
                </c:pt>
                <c:pt idx="65">
                  <c:v>0.69762907492462434</c:v>
                </c:pt>
                <c:pt idx="66">
                  <c:v>0.70406430614812254</c:v>
                </c:pt>
                <c:pt idx="67">
                  <c:v>0.70494460671207715</c:v>
                </c:pt>
                <c:pt idx="68">
                  <c:v>0.70709078014797766</c:v>
                </c:pt>
                <c:pt idx="69">
                  <c:v>0.70726117037592451</c:v>
                </c:pt>
                <c:pt idx="70">
                  <c:v>0.70818574815026536</c:v>
                </c:pt>
                <c:pt idx="71">
                  <c:v>0.7084771145106975</c:v>
                </c:pt>
                <c:pt idx="72">
                  <c:v>0.71155294729866514</c:v>
                </c:pt>
                <c:pt idx="73">
                  <c:v>0.71355069504500168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6-4CFE-9320-A3F74F43329F}"/>
            </c:ext>
          </c:extLst>
        </c:ser>
        <c:ser>
          <c:idx val="2"/>
          <c:order val="1"/>
          <c:tx>
            <c:strRef>
              <c:f>'Licence holders'!$IY$12</c:f>
              <c:strCache>
                <c:ptCount val="1"/>
                <c:pt idx="0">
                  <c:v>predicted Australia-level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holders'!$IV$38:$IV$123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holders'!$IY$38:$IY$123</c:f>
              <c:numCache>
                <c:formatCode>0.000</c:formatCode>
                <c:ptCount val="86"/>
                <c:pt idx="0">
                  <c:v>0.17643262861737935</c:v>
                </c:pt>
                <c:pt idx="1">
                  <c:v>0.18503552527519765</c:v>
                </c:pt>
                <c:pt idx="2">
                  <c:v>0.19391227476243153</c:v>
                </c:pt>
                <c:pt idx="3">
                  <c:v>0.20305763972533439</c:v>
                </c:pt>
                <c:pt idx="4">
                  <c:v>0.21246495972067947</c:v>
                </c:pt>
                <c:pt idx="5">
                  <c:v>0.2221261150702647</c:v>
                </c:pt>
                <c:pt idx="6">
                  <c:v>0.23203150481176193</c:v>
                </c:pt>
                <c:pt idx="7">
                  <c:v>0.24217004022292629</c:v>
                </c:pt>
                <c:pt idx="8">
                  <c:v>0.25252915518899832</c:v>
                </c:pt>
                <c:pt idx="9">
                  <c:v>0.26309483442023618</c:v>
                </c:pt>
                <c:pt idx="10">
                  <c:v>0.2738516602113979</c:v>
                </c:pt>
                <c:pt idx="11">
                  <c:v>0.28478287807380959</c:v>
                </c:pt>
                <c:pt idx="12">
                  <c:v>0.29587048117220427</c:v>
                </c:pt>
                <c:pt idx="13">
                  <c:v>0.30709531307406396</c:v>
                </c:pt>
                <c:pt idx="14">
                  <c:v>0.31843718788212738</c:v>
                </c:pt>
                <c:pt idx="15">
                  <c:v>0.32987502638602545</c:v>
                </c:pt>
                <c:pt idx="16">
                  <c:v>0.34138700645256165</c:v>
                </c:pt>
                <c:pt idx="17">
                  <c:v>0.35295072549203471</c:v>
                </c:pt>
                <c:pt idx="18">
                  <c:v>0.36454337250552815</c:v>
                </c:pt>
                <c:pt idx="19">
                  <c:v>0.37614190694906535</c:v>
                </c:pt>
                <c:pt idx="20">
                  <c:v>0.38772324145637632</c:v>
                </c:pt>
                <c:pt idx="21">
                  <c:v>0.39926442535113021</c:v>
                </c:pt>
                <c:pt idx="22">
                  <c:v>0.41074282585671995</c:v>
                </c:pt>
                <c:pt idx="23">
                  <c:v>0.42213630397801538</c:v>
                </c:pt>
                <c:pt idx="24">
                  <c:v>0.43342338218205412</c:v>
                </c:pt>
                <c:pt idx="25">
                  <c:v>0.44458340123674067</c:v>
                </c:pt>
                <c:pt idx="26">
                  <c:v>0.45559666386835185</c:v>
                </c:pt>
                <c:pt idx="27">
                  <c:v>0.46644456325729577</c:v>
                </c:pt>
                <c:pt idx="28">
                  <c:v>0.47710969479249665</c:v>
                </c:pt>
                <c:pt idx="29">
                  <c:v>0.48757594993219328</c:v>
                </c:pt>
                <c:pt idx="30">
                  <c:v>0.49782859145674158</c:v>
                </c:pt>
                <c:pt idx="31">
                  <c:v>0.50785430983168889</c:v>
                </c:pt>
                <c:pt idx="32">
                  <c:v>0.51764126081263995</c:v>
                </c:pt>
                <c:pt idx="33">
                  <c:v>0.52717908480487874</c:v>
                </c:pt>
                <c:pt idx="34">
                  <c:v>0.5364589088302516</c:v>
                </c:pt>
                <c:pt idx="35">
                  <c:v>0.54547333224392658</c:v>
                </c:pt>
                <c:pt idx="36">
                  <c:v>0.55421639757951446</c:v>
                </c:pt>
                <c:pt idx="37">
                  <c:v>0.562683548080395</c:v>
                </c:pt>
                <c:pt idx="38">
                  <c:v>0.57087157359815455</c:v>
                </c:pt>
                <c:pt idx="39">
                  <c:v>0.57877854660808004</c:v>
                </c:pt>
                <c:pt idx="40">
                  <c:v>0.58640375011069579</c:v>
                </c:pt>
                <c:pt idx="41">
                  <c:v>0.59374759916274789</c:v>
                </c:pt>
                <c:pt idx="42">
                  <c:v>0.60081155771706696</c:v>
                </c:pt>
                <c:pt idx="43">
                  <c:v>0.6075980523551765</c:v>
                </c:pt>
                <c:pt idx="44">
                  <c:v>0.61411038437625898</c:v>
                </c:pt>
                <c:pt idx="45">
                  <c:v>0.62035264156790171</c:v>
                </c:pt>
                <c:pt idx="46">
                  <c:v>0.62632961083427618</c:v>
                </c:pt>
                <c:pt idx="47">
                  <c:v>0.63204669270178737</c:v>
                </c:pt>
                <c:pt idx="48">
                  <c:v>0.63750981856581179</c:v>
                </c:pt>
                <c:pt idx="49">
                  <c:v>0.64272537138914099</c:v>
                </c:pt>
                <c:pt idx="50">
                  <c:v>0.64770011041659969</c:v>
                </c:pt>
                <c:pt idx="51">
                  <c:v>0.6524411003336551</c:v>
                </c:pt>
                <c:pt idx="52">
                  <c:v>0.65695564517154881</c:v>
                </c:pt>
                <c:pt idx="53">
                  <c:v>0.66125122714881401</c:v>
                </c:pt>
                <c:pt idx="54">
                  <c:v>0.66533545053960996</c:v>
                </c:pt>
                <c:pt idx="55">
                  <c:v>0.66921599057325265</c:v>
                </c:pt>
                <c:pt idx="56">
                  <c:v>0.67290054729639903</c:v>
                </c:pt>
                <c:pt idx="57">
                  <c:v>0.67639680426895876</c:v>
                </c:pt>
                <c:pt idx="58">
                  <c:v>0.67971239191616528</c:v>
                </c:pt>
                <c:pt idx="59">
                  <c:v>0.68285485532136003</c:v>
                </c:pt>
                <c:pt idx="60">
                  <c:v>0.6858316262158648</c:v>
                </c:pt>
                <c:pt idx="61">
                  <c:v>0.68864999890273026</c:v>
                </c:pt>
                <c:pt idx="62">
                  <c:v>0.69131710983902595</c:v>
                </c:pt>
                <c:pt idx="63">
                  <c:v>0.69383992059561739</c:v>
                </c:pt>
                <c:pt idx="64">
                  <c:v>0.69622520391300868</c:v>
                </c:pt>
                <c:pt idx="65">
                  <c:v>0.6984795325758747</c:v>
                </c:pt>
                <c:pt idx="66">
                  <c:v>0.70060927083650226</c:v>
                </c:pt>
                <c:pt idx="67">
                  <c:v>0.70262056812770024</c:v>
                </c:pt>
                <c:pt idx="68">
                  <c:v>0.70451935481816819</c:v>
                </c:pt>
                <c:pt idx="69">
                  <c:v>0.70631133977721228</c:v>
                </c:pt>
                <c:pt idx="70">
                  <c:v>0.70800200953056602</c:v>
                </c:pt>
                <c:pt idx="71">
                  <c:v>0.70959662880447494</c:v>
                </c:pt>
                <c:pt idx="72">
                  <c:v>0.71110024227079094</c:v>
                </c:pt>
                <c:pt idx="73">
                  <c:v>0.71251767732129812</c:v>
                </c:pt>
                <c:pt idx="74">
                  <c:v>0.71385354771462795</c:v>
                </c:pt>
                <c:pt idx="75">
                  <c:v>0.71511225795374389</c:v>
                </c:pt>
                <c:pt idx="76">
                  <c:v>0.71629800826594758</c:v>
                </c:pt>
                <c:pt idx="77">
                  <c:v>0.717414800070587</c:v>
                </c:pt>
                <c:pt idx="78">
                  <c:v>0.71846644183207131</c:v>
                </c:pt>
                <c:pt idx="79">
                  <c:v>0.71945655520737484</c:v>
                </c:pt>
                <c:pt idx="80">
                  <c:v>0.72038858140794282</c:v>
                </c:pt>
                <c:pt idx="81">
                  <c:v>0.72126578770577887</c:v>
                </c:pt>
                <c:pt idx="82">
                  <c:v>0.72209127402253848</c:v>
                </c:pt>
                <c:pt idx="83">
                  <c:v>0.72286797954867865</c:v>
                </c:pt>
                <c:pt idx="84">
                  <c:v>0.7235986893471732</c:v>
                </c:pt>
                <c:pt idx="85">
                  <c:v>0.7242860409030345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96-4CFE-9320-A3F74F43329F}"/>
            </c:ext>
          </c:extLst>
        </c:ser>
        <c:ser>
          <c:idx val="1"/>
          <c:order val="2"/>
          <c:tx>
            <c:strRef>
              <c:f>'Licence holders'!$IX$12</c:f>
              <c:strCache>
                <c:ptCount val="1"/>
                <c:pt idx="0">
                  <c:v> predicted by State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holders'!$IV$38:$IV$123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holders'!$IX$38:$IX$123</c:f>
              <c:numCache>
                <c:formatCode>0.000</c:formatCode>
                <c:ptCount val="86"/>
                <c:pt idx="0">
                  <c:v>0.17654236109438987</c:v>
                </c:pt>
                <c:pt idx="1">
                  <c:v>0.18503418589883433</c:v>
                </c:pt>
                <c:pt idx="2">
                  <c:v>0.19379890960080201</c:v>
                </c:pt>
                <c:pt idx="3">
                  <c:v>0.2028511868788847</c:v>
                </c:pt>
                <c:pt idx="4">
                  <c:v>0.21213986452420569</c:v>
                </c:pt>
                <c:pt idx="5">
                  <c:v>0.22171682170489779</c:v>
                </c:pt>
                <c:pt idx="6">
                  <c:v>0.23151470379799802</c:v>
                </c:pt>
                <c:pt idx="7">
                  <c:v>0.24157688549963188</c:v>
                </c:pt>
                <c:pt idx="8">
                  <c:v>0.25185592533041001</c:v>
                </c:pt>
                <c:pt idx="9">
                  <c:v>0.26236500089605086</c:v>
                </c:pt>
                <c:pt idx="10">
                  <c:v>0.2730433720844323</c:v>
                </c:pt>
                <c:pt idx="11">
                  <c:v>0.28394881802328337</c:v>
                </c:pt>
                <c:pt idx="12">
                  <c:v>0.29497148859438332</c:v>
                </c:pt>
                <c:pt idx="13">
                  <c:v>0.30615322814971097</c:v>
                </c:pt>
                <c:pt idx="14">
                  <c:v>0.31746430113520302</c:v>
                </c:pt>
                <c:pt idx="15">
                  <c:v>0.3289029368053058</c:v>
                </c:pt>
                <c:pt idx="16">
                  <c:v>0.34040832968409995</c:v>
                </c:pt>
                <c:pt idx="17">
                  <c:v>0.35196607031596094</c:v>
                </c:pt>
                <c:pt idx="18">
                  <c:v>0.36276679619597124</c:v>
                </c:pt>
                <c:pt idx="19">
                  <c:v>0.37359357786444447</c:v>
                </c:pt>
                <c:pt idx="20">
                  <c:v>0.38475954372447702</c:v>
                </c:pt>
                <c:pt idx="21">
                  <c:v>0.39606440367232848</c:v>
                </c:pt>
                <c:pt idx="22">
                  <c:v>0.40680588149961927</c:v>
                </c:pt>
                <c:pt idx="23">
                  <c:v>0.4183582190742714</c:v>
                </c:pt>
                <c:pt idx="24">
                  <c:v>0.43004432930557779</c:v>
                </c:pt>
                <c:pt idx="25">
                  <c:v>0.44133001610075134</c:v>
                </c:pt>
                <c:pt idx="26">
                  <c:v>0.45234387150861421</c:v>
                </c:pt>
                <c:pt idx="27">
                  <c:v>0.46319485365572427</c:v>
                </c:pt>
                <c:pt idx="28">
                  <c:v>0.473906119356095</c:v>
                </c:pt>
                <c:pt idx="29">
                  <c:v>0.4844164360658807</c:v>
                </c:pt>
                <c:pt idx="30">
                  <c:v>0.49474560642775528</c:v>
                </c:pt>
                <c:pt idx="31">
                  <c:v>0.50523203681838746</c:v>
                </c:pt>
                <c:pt idx="32">
                  <c:v>0.51596885707344264</c:v>
                </c:pt>
                <c:pt idx="33">
                  <c:v>0.52672548929750584</c:v>
                </c:pt>
                <c:pt idx="34">
                  <c:v>0.53597523966813698</c:v>
                </c:pt>
                <c:pt idx="35">
                  <c:v>0.54497756876005288</c:v>
                </c:pt>
                <c:pt idx="36">
                  <c:v>0.55370480357562402</c:v>
                </c:pt>
                <c:pt idx="37">
                  <c:v>0.56217651892286646</c:v>
                </c:pt>
                <c:pt idx="38">
                  <c:v>0.57041428053748167</c:v>
                </c:pt>
                <c:pt idx="39">
                  <c:v>0.57839294961555565</c:v>
                </c:pt>
                <c:pt idx="40">
                  <c:v>0.58842407260516805</c:v>
                </c:pt>
                <c:pt idx="41">
                  <c:v>0.59792266267723526</c:v>
                </c:pt>
                <c:pt idx="42">
                  <c:v>0.60690908480987127</c:v>
                </c:pt>
                <c:pt idx="43">
                  <c:v>0.6153886367346596</c:v>
                </c:pt>
                <c:pt idx="44">
                  <c:v>0.62336211701646527</c:v>
                </c:pt>
                <c:pt idx="45">
                  <c:v>0.62870916441506686</c:v>
                </c:pt>
                <c:pt idx="46">
                  <c:v>0.63141593597388579</c:v>
                </c:pt>
                <c:pt idx="47">
                  <c:v>0.63463284577842527</c:v>
                </c:pt>
                <c:pt idx="48">
                  <c:v>0.63829227754983897</c:v>
                </c:pt>
                <c:pt idx="49">
                  <c:v>0.6431474845939722</c:v>
                </c:pt>
                <c:pt idx="50">
                  <c:v>0.64782078108297447</c:v>
                </c:pt>
                <c:pt idx="51">
                  <c:v>0.65232046028007995</c:v>
                </c:pt>
                <c:pt idx="52">
                  <c:v>0.65680944110566308</c:v>
                </c:pt>
                <c:pt idx="53">
                  <c:v>0.66113608714778238</c:v>
                </c:pt>
                <c:pt idx="54">
                  <c:v>0.66504442425373911</c:v>
                </c:pt>
                <c:pt idx="55">
                  <c:v>0.66725532024467282</c:v>
                </c:pt>
                <c:pt idx="56">
                  <c:v>0.66437355081872929</c:v>
                </c:pt>
                <c:pt idx="57">
                  <c:v>0.67095096235889817</c:v>
                </c:pt>
                <c:pt idx="58">
                  <c:v>0.67521578780627001</c:v>
                </c:pt>
                <c:pt idx="59">
                  <c:v>0.6802154240819418</c:v>
                </c:pt>
                <c:pt idx="60">
                  <c:v>0.6852255429326537</c:v>
                </c:pt>
                <c:pt idx="61">
                  <c:v>0.6881288508560377</c:v>
                </c:pt>
                <c:pt idx="62">
                  <c:v>0.69078589474508278</c:v>
                </c:pt>
                <c:pt idx="63">
                  <c:v>0.69329663075445813</c:v>
                </c:pt>
                <c:pt idx="64">
                  <c:v>0.69583565287189342</c:v>
                </c:pt>
                <c:pt idx="65">
                  <c:v>0.69961623909937021</c:v>
                </c:pt>
                <c:pt idx="66">
                  <c:v>0.70423785526065352</c:v>
                </c:pt>
                <c:pt idx="67">
                  <c:v>0.70579825524111406</c:v>
                </c:pt>
                <c:pt idx="68">
                  <c:v>0.70660878164902996</c:v>
                </c:pt>
                <c:pt idx="69">
                  <c:v>0.70714416834740634</c:v>
                </c:pt>
                <c:pt idx="70">
                  <c:v>0.7085558471433514</c:v>
                </c:pt>
                <c:pt idx="71">
                  <c:v>0.70995179656753771</c:v>
                </c:pt>
                <c:pt idx="72">
                  <c:v>0.71198664800479228</c:v>
                </c:pt>
                <c:pt idx="73">
                  <c:v>0.71429945739443212</c:v>
                </c:pt>
                <c:pt idx="74">
                  <c:v>0.7161078146997284</c:v>
                </c:pt>
                <c:pt idx="75">
                  <c:v>0.71765551533489236</c:v>
                </c:pt>
                <c:pt idx="76">
                  <c:v>0.71912341347637454</c:v>
                </c:pt>
                <c:pt idx="77">
                  <c:v>0.72051543707387611</c:v>
                </c:pt>
                <c:pt idx="78">
                  <c:v>0.72183535009235122</c:v>
                </c:pt>
                <c:pt idx="79">
                  <c:v>0.72308675573596126</c:v>
                </c:pt>
                <c:pt idx="80">
                  <c:v>0.72427310010421375</c:v>
                </c:pt>
                <c:pt idx="81">
                  <c:v>0.72539767619808015</c:v>
                </c:pt>
                <c:pt idx="82">
                  <c:v>0.72646362820306698</c:v>
                </c:pt>
                <c:pt idx="83">
                  <c:v>0.72747395598468434</c:v>
                </c:pt>
                <c:pt idx="84">
                  <c:v>0.72843151973955134</c:v>
                </c:pt>
                <c:pt idx="85">
                  <c:v>0.72933904475248745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6-4CFE-9320-A3F74F433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082056"/>
        <c:axId val="760079432"/>
      </c:lineChart>
      <c:catAx>
        <c:axId val="76008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0794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0079432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082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holders'!$IR$12</c:f>
              <c:strCache>
                <c:ptCount val="1"/>
                <c:pt idx="0">
                  <c:v>Australian Licences</c:v>
                </c:pt>
              </c:strCache>
            </c:strRef>
          </c:tx>
          <c:spPr>
            <a:ln w="952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holders'!$IQ$38:$IQ$123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holders'!$IR$38:$IR$123</c:f>
              <c:numCache>
                <c:formatCode>0</c:formatCode>
                <c:ptCount val="86"/>
                <c:pt idx="0">
                  <c:v>1206821.2699961646</c:v>
                </c:pt>
                <c:pt idx="1">
                  <c:v>1377313</c:v>
                </c:pt>
                <c:pt idx="2">
                  <c:v>1500655</c:v>
                </c:pt>
                <c:pt idx="3">
                  <c:v>1602205</c:v>
                </c:pt>
                <c:pt idx="4">
                  <c:v>1701061</c:v>
                </c:pt>
                <c:pt idx="5">
                  <c:v>1850978</c:v>
                </c:pt>
                <c:pt idx="6">
                  <c:v>1992871</c:v>
                </c:pt>
                <c:pt idx="7">
                  <c:v>2198043</c:v>
                </c:pt>
                <c:pt idx="8">
                  <c:v>2296742.0000000005</c:v>
                </c:pt>
                <c:pt idx="9">
                  <c:v>2485684.5573607096</c:v>
                </c:pt>
                <c:pt idx="10">
                  <c:v>2659771.5108726565</c:v>
                </c:pt>
                <c:pt idx="11">
                  <c:v>2850927.679098154</c:v>
                </c:pt>
                <c:pt idx="12">
                  <c:v>2974765.3666475047</c:v>
                </c:pt>
                <c:pt idx="13">
                  <c:v>3155175.8882431053</c:v>
                </c:pt>
                <c:pt idx="14">
                  <c:v>3288873.82642926</c:v>
                </c:pt>
                <c:pt idx="15">
                  <c:v>3471244.0585968797</c:v>
                </c:pt>
                <c:pt idx="16">
                  <c:v>3687019.2292947695</c:v>
                </c:pt>
                <c:pt idx="17">
                  <c:v>3846602.6914650956</c:v>
                </c:pt>
                <c:pt idx="18">
                  <c:v>3986890.6288087578</c:v>
                </c:pt>
                <c:pt idx="19">
                  <c:v>4217646.130990806</c:v>
                </c:pt>
                <c:pt idx="20">
                  <c:v>4408183.9440666502</c:v>
                </c:pt>
                <c:pt idx="21">
                  <c:v>4540451.6758235125</c:v>
                </c:pt>
                <c:pt idx="22">
                  <c:v>4799167.3739909679</c:v>
                </c:pt>
                <c:pt idx="23">
                  <c:v>4966880.7072554948</c:v>
                </c:pt>
                <c:pt idx="24">
                  <c:v>5258611.9737846497</c:v>
                </c:pt>
                <c:pt idx="25">
                  <c:v>5547159.5686140964</c:v>
                </c:pt>
                <c:pt idx="26">
                  <c:v>5795036.2472903058</c:v>
                </c:pt>
                <c:pt idx="27">
                  <c:v>6031464.513675034</c:v>
                </c:pt>
                <c:pt idx="28">
                  <c:v>6265971.5305846622</c:v>
                </c:pt>
                <c:pt idx="29">
                  <c:v>6627321.6833767295</c:v>
                </c:pt>
                <c:pt idx="30">
                  <c:v>6860484.1630264949</c:v>
                </c:pt>
                <c:pt idx="31">
                  <c:v>7126205.3640066842</c:v>
                </c:pt>
                <c:pt idx="32">
                  <c:v>7447350.0312167648</c:v>
                </c:pt>
                <c:pt idx="33">
                  <c:v>7646128.6515197437</c:v>
                </c:pt>
                <c:pt idx="34">
                  <c:v>7811147.6164274486</c:v>
                </c:pt>
                <c:pt idx="35">
                  <c:v>8035574.8958055582</c:v>
                </c:pt>
                <c:pt idx="36">
                  <c:v>8316561.9975605486</c:v>
                </c:pt>
                <c:pt idx="37">
                  <c:v>8579547.8607550431</c:v>
                </c:pt>
                <c:pt idx="38">
                  <c:v>8808288.9595691375</c:v>
                </c:pt>
                <c:pt idx="39">
                  <c:v>9020177.7771346234</c:v>
                </c:pt>
                <c:pt idx="40">
                  <c:v>9318415.7759013865</c:v>
                </c:pt>
                <c:pt idx="41">
                  <c:v>9638165.5854695886</c:v>
                </c:pt>
                <c:pt idx="42">
                  <c:v>9865603.9875956774</c:v>
                </c:pt>
                <c:pt idx="43">
                  <c:v>10182021.736992374</c:v>
                </c:pt>
                <c:pt idx="44">
                  <c:v>10435712.430846488</c:v>
                </c:pt>
                <c:pt idx="45">
                  <c:v>10685019.099088177</c:v>
                </c:pt>
                <c:pt idx="46">
                  <c:v>10876757.209910952</c:v>
                </c:pt>
                <c:pt idx="47">
                  <c:v>11034104.140194368</c:v>
                </c:pt>
                <c:pt idx="48">
                  <c:v>11216730.353721038</c:v>
                </c:pt>
                <c:pt idx="49">
                  <c:v>11395758.549398221</c:v>
                </c:pt>
                <c:pt idx="50">
                  <c:v>11611662.274201648</c:v>
                </c:pt>
                <c:pt idx="51">
                  <c:v>11829280.328662407</c:v>
                </c:pt>
                <c:pt idx="52">
                  <c:v>12091916.828007333</c:v>
                </c:pt>
                <c:pt idx="53">
                  <c:v>12308710.445269095</c:v>
                </c:pt>
                <c:pt idx="54">
                  <c:v>12507481.51627931</c:v>
                </c:pt>
                <c:pt idx="55">
                  <c:v>12710908.914096879</c:v>
                </c:pt>
                <c:pt idx="56">
                  <c:v>12849259.389945358</c:v>
                </c:pt>
                <c:pt idx="57">
                  <c:v>13128798.785083303</c:v>
                </c:pt>
                <c:pt idx="58">
                  <c:v>13365059.63887289</c:v>
                </c:pt>
                <c:pt idx="59">
                  <c:v>13573844.841364753</c:v>
                </c:pt>
                <c:pt idx="60">
                  <c:v>13798565.641550999</c:v>
                </c:pt>
                <c:pt idx="61">
                  <c:v>14054827.439377958</c:v>
                </c:pt>
                <c:pt idx="62">
                  <c:v>14396495.4953092</c:v>
                </c:pt>
                <c:pt idx="63">
                  <c:v>14693759.597917013</c:v>
                </c:pt>
                <c:pt idx="64">
                  <c:v>15094884.402818456</c:v>
                </c:pt>
                <c:pt idx="65">
                  <c:v>15367833</c:v>
                </c:pt>
                <c:pt idx="66">
                  <c:v>15726614</c:v>
                </c:pt>
                <c:pt idx="67">
                  <c:v>16023589.000000002</c:v>
                </c:pt>
                <c:pt idx="68">
                  <c:v>16351545</c:v>
                </c:pt>
                <c:pt idx="69">
                  <c:v>16601400</c:v>
                </c:pt>
                <c:pt idx="70">
                  <c:v>16879601</c:v>
                </c:pt>
                <c:pt idx="71">
                  <c:v>17186237.8438005</c:v>
                </c:pt>
                <c:pt idx="72">
                  <c:v>17502139</c:v>
                </c:pt>
                <c:pt idx="73">
                  <c:v>17822213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E-40A0-B840-90D1DD8DAC3B}"/>
            </c:ext>
          </c:extLst>
        </c:ser>
        <c:ser>
          <c:idx val="2"/>
          <c:order val="1"/>
          <c:tx>
            <c:strRef>
              <c:f>'Licence holders'!$IT$12</c:f>
              <c:strCache>
                <c:ptCount val="1"/>
                <c:pt idx="0">
                  <c:v>predicted Australia-level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holders'!$IQ$38:$IQ$123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holders'!$IT$38:$IT$123</c:f>
              <c:numCache>
                <c:formatCode>0</c:formatCode>
                <c:ptCount val="86"/>
                <c:pt idx="0">
                  <c:v>1322832.740015897</c:v>
                </c:pt>
                <c:pt idx="1">
                  <c:v>1401621.6866957173</c:v>
                </c:pt>
                <c:pt idx="2">
                  <c:v>1491764.2066945641</c:v>
                </c:pt>
                <c:pt idx="3">
                  <c:v>1589221.6247972124</c:v>
                </c:pt>
                <c:pt idx="4">
                  <c:v>1706093.2004055155</c:v>
                </c:pt>
                <c:pt idx="5">
                  <c:v>1845024.6838665251</c:v>
                </c:pt>
                <c:pt idx="6">
                  <c:v>1985064.6000793753</c:v>
                </c:pt>
                <c:pt idx="7">
                  <c:v>2125287.1461309204</c:v>
                </c:pt>
                <c:pt idx="8">
                  <c:v>2263019.4933720822</c:v>
                </c:pt>
                <c:pt idx="9">
                  <c:v>2407957.4592645611</c:v>
                </c:pt>
                <c:pt idx="10">
                  <c:v>2566954.0385504737</c:v>
                </c:pt>
                <c:pt idx="11">
                  <c:v>2736096.7484645178</c:v>
                </c:pt>
                <c:pt idx="12">
                  <c:v>2908695.5321616004</c:v>
                </c:pt>
                <c:pt idx="13">
                  <c:v>3083965.6068562982</c:v>
                </c:pt>
                <c:pt idx="14">
                  <c:v>3269141.4706616695</c:v>
                </c:pt>
                <c:pt idx="15">
                  <c:v>3462019.3259642688</c:v>
                </c:pt>
                <c:pt idx="16">
                  <c:v>3661838.4217983088</c:v>
                </c:pt>
                <c:pt idx="17">
                  <c:v>3857664.1321237935</c:v>
                </c:pt>
                <c:pt idx="18">
                  <c:v>4063822.7299514068</c:v>
                </c:pt>
                <c:pt idx="19">
                  <c:v>4278394.4324654732</c:v>
                </c:pt>
                <c:pt idx="20">
                  <c:v>4500036.5446618134</c:v>
                </c:pt>
                <c:pt idx="21">
                  <c:v>4723159.1060714191</c:v>
                </c:pt>
                <c:pt idx="22">
                  <c:v>4945896.1134899678</c:v>
                </c:pt>
                <c:pt idx="23">
                  <c:v>5176933.1506889006</c:v>
                </c:pt>
                <c:pt idx="24">
                  <c:v>5431425.176338831</c:v>
                </c:pt>
                <c:pt idx="25">
                  <c:v>5695318.3227906171</c:v>
                </c:pt>
                <c:pt idx="26">
                  <c:v>5953518.97262963</c:v>
                </c:pt>
                <c:pt idx="27">
                  <c:v>6205543.4862328181</c:v>
                </c:pt>
                <c:pt idx="28">
                  <c:v>6443271.9604530986</c:v>
                </c:pt>
                <c:pt idx="29">
                  <c:v>6690926.2611915497</c:v>
                </c:pt>
                <c:pt idx="30">
                  <c:v>6916464.5456852466</c:v>
                </c:pt>
                <c:pt idx="31">
                  <c:v>7126899.8181480803</c:v>
                </c:pt>
                <c:pt idx="32">
                  <c:v>7346628.2528547402</c:v>
                </c:pt>
                <c:pt idx="33">
                  <c:v>7570045.4651654549</c:v>
                </c:pt>
                <c:pt idx="34">
                  <c:v>7787243.9580868389</c:v>
                </c:pt>
                <c:pt idx="35">
                  <c:v>8016081.3566771336</c:v>
                </c:pt>
                <c:pt idx="36">
                  <c:v>8270456.5782847963</c:v>
                </c:pt>
                <c:pt idx="37">
                  <c:v>8543676.7080772929</c:v>
                </c:pt>
                <c:pt idx="38">
                  <c:v>8787454.6759750713</c:v>
                </c:pt>
                <c:pt idx="39">
                  <c:v>9016785.7686003614</c:v>
                </c:pt>
                <c:pt idx="40">
                  <c:v>9258103.7041001581</c:v>
                </c:pt>
                <c:pt idx="41">
                  <c:v>9510646.0746509004</c:v>
                </c:pt>
                <c:pt idx="42">
                  <c:v>9771305.9786702115</c:v>
                </c:pt>
                <c:pt idx="43">
                  <c:v>10044684.621140886</c:v>
                </c:pt>
                <c:pt idx="44">
                  <c:v>10325673.496765869</c:v>
                </c:pt>
                <c:pt idx="45">
                  <c:v>10586155.29596415</c:v>
                </c:pt>
                <c:pt idx="46">
                  <c:v>10825253.009681283</c:v>
                </c:pt>
                <c:pt idx="47">
                  <c:v>11047111.189750038</c:v>
                </c:pt>
                <c:pt idx="48">
                  <c:v>11242172.633087177</c:v>
                </c:pt>
                <c:pt idx="49">
                  <c:v>11442475.779461674</c:v>
                </c:pt>
                <c:pt idx="50">
                  <c:v>11660095.583953412</c:v>
                </c:pt>
                <c:pt idx="51">
                  <c:v>11888794.779101871</c:v>
                </c:pt>
                <c:pt idx="52">
                  <c:v>12101469.199684933</c:v>
                </c:pt>
                <c:pt idx="53">
                  <c:v>12302700.75132948</c:v>
                </c:pt>
                <c:pt idx="54">
                  <c:v>12514920.569858478</c:v>
                </c:pt>
                <c:pt idx="55">
                  <c:v>12732868.159361569</c:v>
                </c:pt>
                <c:pt idx="56">
                  <c:v>12968463.012659451</c:v>
                </c:pt>
                <c:pt idx="57">
                  <c:v>13185124.657039579</c:v>
                </c:pt>
                <c:pt idx="58">
                  <c:v>13403092.322344722</c:v>
                </c:pt>
                <c:pt idx="59">
                  <c:v>13609839.453309832</c:v>
                </c:pt>
                <c:pt idx="60">
                  <c:v>13836568.015783422</c:v>
                </c:pt>
                <c:pt idx="61">
                  <c:v>14082185.234011963</c:v>
                </c:pt>
                <c:pt idx="62">
                  <c:v>14397009.261976214</c:v>
                </c:pt>
                <c:pt idx="63">
                  <c:v>14741937.695144134</c:v>
                </c:pt>
                <c:pt idx="64">
                  <c:v>15100301.038456928</c:v>
                </c:pt>
                <c:pt idx="65">
                  <c:v>15386567.441593336</c:v>
                </c:pt>
                <c:pt idx="66">
                  <c:v>15649439.22174787</c:v>
                </c:pt>
                <c:pt idx="67">
                  <c:v>15970762.949922273</c:v>
                </c:pt>
                <c:pt idx="68">
                  <c:v>16292080.532105623</c:v>
                </c:pt>
                <c:pt idx="69">
                  <c:v>16579104.81632255</c:v>
                </c:pt>
                <c:pt idx="70">
                  <c:v>16875221.591635857</c:v>
                </c:pt>
                <c:pt idx="71">
                  <c:v>17213395.021538951</c:v>
                </c:pt>
                <c:pt idx="72">
                  <c:v>17491003.769158874</c:v>
                </c:pt>
                <c:pt idx="73">
                  <c:v>17796411.522918601</c:v>
                </c:pt>
                <c:pt idx="74">
                  <c:v>18108180.174167424</c:v>
                </c:pt>
                <c:pt idx="75">
                  <c:v>18431297.996994939</c:v>
                </c:pt>
                <c:pt idx="76">
                  <c:v>18753530.717295505</c:v>
                </c:pt>
                <c:pt idx="77">
                  <c:v>19074895.600105274</c:v>
                </c:pt>
                <c:pt idx="78">
                  <c:v>19395411.218924139</c:v>
                </c:pt>
                <c:pt idx="79">
                  <c:v>19715097.231325261</c:v>
                </c:pt>
                <c:pt idx="80">
                  <c:v>20033974.175546449</c:v>
                </c:pt>
                <c:pt idx="81">
                  <c:v>20352063.286693007</c:v>
                </c:pt>
                <c:pt idx="82">
                  <c:v>20669386.331211992</c:v>
                </c:pt>
                <c:pt idx="83">
                  <c:v>20985965.458337203</c:v>
                </c:pt>
                <c:pt idx="84">
                  <c:v>21301823.067251433</c:v>
                </c:pt>
                <c:pt idx="85">
                  <c:v>21671426.367031299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E-40A0-B840-90D1DD8DAC3B}"/>
            </c:ext>
          </c:extLst>
        </c:ser>
        <c:ser>
          <c:idx val="1"/>
          <c:order val="2"/>
          <c:tx>
            <c:strRef>
              <c:f>'Licence holders'!$IS$12</c:f>
              <c:strCache>
                <c:ptCount val="1"/>
                <c:pt idx="0">
                  <c:v> predicted by State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holders'!$IQ$38:$IQ$123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holders'!$IS$38:$IS$123</c:f>
              <c:numCache>
                <c:formatCode>0</c:formatCode>
                <c:ptCount val="86"/>
                <c:pt idx="0">
                  <c:v>1323676.3137933777</c:v>
                </c:pt>
                <c:pt idx="1">
                  <c:v>1401633.5881152982</c:v>
                </c:pt>
                <c:pt idx="2">
                  <c:v>1490915.5542433872</c:v>
                </c:pt>
                <c:pt idx="3">
                  <c:v>1587630.0279466067</c:v>
                </c:pt>
                <c:pt idx="4">
                  <c:v>1703509.6296124372</c:v>
                </c:pt>
                <c:pt idx="5">
                  <c:v>1841653.9744993306</c:v>
                </c:pt>
                <c:pt idx="6">
                  <c:v>1980674.5041971593</c:v>
                </c:pt>
                <c:pt idx="7">
                  <c:v>2120115.2252544803</c:v>
                </c:pt>
                <c:pt idx="8">
                  <c:v>2257021.4824921377</c:v>
                </c:pt>
                <c:pt idx="9">
                  <c:v>2401314.8233461711</c:v>
                </c:pt>
                <c:pt idx="10">
                  <c:v>2559416.8273464474</c:v>
                </c:pt>
                <c:pt idx="11">
                  <c:v>2728124.5895993747</c:v>
                </c:pt>
                <c:pt idx="12">
                  <c:v>2899901.2808359684</c:v>
                </c:pt>
                <c:pt idx="13">
                  <c:v>3074563.9998065289</c:v>
                </c:pt>
                <c:pt idx="14">
                  <c:v>3259225.025103482</c:v>
                </c:pt>
                <c:pt idx="15">
                  <c:v>3451892.8930768142</c:v>
                </c:pt>
                <c:pt idx="16">
                  <c:v>3651420.2446978395</c:v>
                </c:pt>
                <c:pt idx="17">
                  <c:v>3846985.6288927495</c:v>
                </c:pt>
                <c:pt idx="18">
                  <c:v>4044104.2918188968</c:v>
                </c:pt>
                <c:pt idx="19">
                  <c:v>4249643.7599190604</c:v>
                </c:pt>
                <c:pt idx="20">
                  <c:v>4466605.4406582145</c:v>
                </c:pt>
                <c:pt idx="21">
                  <c:v>4686919.2156693432</c:v>
                </c:pt>
                <c:pt idx="22">
                  <c:v>4902204.9184758887</c:v>
                </c:pt>
                <c:pt idx="23">
                  <c:v>5137826.7483011354</c:v>
                </c:pt>
                <c:pt idx="24">
                  <c:v>5398963.1493411418</c:v>
                </c:pt>
                <c:pt idx="25">
                  <c:v>5653640.9593880465</c:v>
                </c:pt>
                <c:pt idx="26">
                  <c:v>5911013.0401601186</c:v>
                </c:pt>
                <c:pt idx="27">
                  <c:v>6162309.5934217311</c:v>
                </c:pt>
                <c:pt idx="28">
                  <c:v>6400008.3084924305</c:v>
                </c:pt>
                <c:pt idx="29">
                  <c:v>6647568.7610858753</c:v>
                </c:pt>
                <c:pt idx="30">
                  <c:v>6873631.8176865065</c:v>
                </c:pt>
                <c:pt idx="31">
                  <c:v>7090100.5300455019</c:v>
                </c:pt>
                <c:pt idx="32">
                  <c:v>7322892.6477345489</c:v>
                </c:pt>
                <c:pt idx="33">
                  <c:v>7563532.0455086818</c:v>
                </c:pt>
                <c:pt idx="34">
                  <c:v>7780223.0107255522</c:v>
                </c:pt>
                <c:pt idx="35">
                  <c:v>8008795.7935056901</c:v>
                </c:pt>
                <c:pt idx="36">
                  <c:v>8262822.1668646978</c:v>
                </c:pt>
                <c:pt idx="37">
                  <c:v>8535978.0767270941</c:v>
                </c:pt>
                <c:pt idx="38">
                  <c:v>8780415.5410274807</c:v>
                </c:pt>
                <c:pt idx="39">
                  <c:v>9010778.5565241948</c:v>
                </c:pt>
                <c:pt idx="40">
                  <c:v>9290000.4223015998</c:v>
                </c:pt>
                <c:pt idx="41">
                  <c:v>9577522.2211506404</c:v>
                </c:pt>
                <c:pt idx="42">
                  <c:v>9870473.1837143581</c:v>
                </c:pt>
                <c:pt idx="43">
                  <c:v>10173476.94166095</c:v>
                </c:pt>
                <c:pt idx="44">
                  <c:v>10481232.453188941</c:v>
                </c:pt>
                <c:pt idx="45">
                  <c:v>10728757.168942038</c:v>
                </c:pt>
                <c:pt idx="46">
                  <c:v>10913163.201971944</c:v>
                </c:pt>
                <c:pt idx="47">
                  <c:v>11092312.787861733</c:v>
                </c:pt>
                <c:pt idx="48">
                  <c:v>11255970.913083134</c:v>
                </c:pt>
                <c:pt idx="49">
                  <c:v>11449990.684485625</c:v>
                </c:pt>
                <c:pt idx="50">
                  <c:v>11662267.934214715</c:v>
                </c:pt>
                <c:pt idx="51">
                  <c:v>11886596.473632822</c:v>
                </c:pt>
                <c:pt idx="52">
                  <c:v>12098776.043741776</c:v>
                </c:pt>
                <c:pt idx="53">
                  <c:v>12300558.550424526</c:v>
                </c:pt>
                <c:pt idx="54">
                  <c:v>12509446.382591797</c:v>
                </c:pt>
                <c:pt idx="55">
                  <c:v>12695563.37712468</c:v>
                </c:pt>
                <c:pt idx="56">
                  <c:v>12804126.635056496</c:v>
                </c:pt>
                <c:pt idx="57">
                  <c:v>13078967.880435225</c:v>
                </c:pt>
                <c:pt idx="58">
                  <c:v>13314424.820120644</c:v>
                </c:pt>
                <c:pt idx="59">
                  <c:v>13557233.492999822</c:v>
                </c:pt>
                <c:pt idx="60">
                  <c:v>13824340.360698966</c:v>
                </c:pt>
                <c:pt idx="61">
                  <c:v>14071528.291676143</c:v>
                </c:pt>
                <c:pt idx="62">
                  <c:v>14385946.453724034</c:v>
                </c:pt>
                <c:pt idx="63">
                  <c:v>14730394.477824064</c:v>
                </c:pt>
                <c:pt idx="64">
                  <c:v>15091852.13721402</c:v>
                </c:pt>
                <c:pt idx="65">
                  <c:v>15411607.561982492</c:v>
                </c:pt>
                <c:pt idx="66">
                  <c:v>15730490.549171692</c:v>
                </c:pt>
                <c:pt idx="67">
                  <c:v>16042992.670940246</c:v>
                </c:pt>
                <c:pt idx="68">
                  <c:v>16340398.736511985</c:v>
                </c:pt>
                <c:pt idx="69">
                  <c:v>16598653.634784998</c:v>
                </c:pt>
                <c:pt idx="70">
                  <c:v>16872982.099194057</c:v>
                </c:pt>
                <c:pt idx="71">
                  <c:v>17171178.132501092</c:v>
                </c:pt>
                <c:pt idx="72">
                  <c:v>17512806.779638678</c:v>
                </c:pt>
                <c:pt idx="73">
                  <c:v>17840914.687449254</c:v>
                </c:pt>
                <c:pt idx="74">
                  <c:v>18166973.524292514</c:v>
                </c:pt>
                <c:pt idx="75">
                  <c:v>18513520.593599916</c:v>
                </c:pt>
                <c:pt idx="76">
                  <c:v>18858167.835882429</c:v>
                </c:pt>
                <c:pt idx="77">
                  <c:v>19200578.185184211</c:v>
                </c:pt>
                <c:pt idx="78">
                  <c:v>19538205.923855238</c:v>
                </c:pt>
                <c:pt idx="79">
                  <c:v>19871324.408013925</c:v>
                </c:pt>
                <c:pt idx="80">
                  <c:v>20198784.854501963</c:v>
                </c:pt>
                <c:pt idx="81">
                  <c:v>20520862.72135539</c:v>
                </c:pt>
                <c:pt idx="82">
                  <c:v>20836030.457447652</c:v>
                </c:pt>
                <c:pt idx="83">
                  <c:v>21148917.142727494</c:v>
                </c:pt>
                <c:pt idx="84">
                  <c:v>21459178.992720701</c:v>
                </c:pt>
                <c:pt idx="85">
                  <c:v>21766548.620947711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7E-40A0-B840-90D1DD8D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769496"/>
        <c:axId val="650806232"/>
      </c:lineChart>
      <c:catAx>
        <c:axId val="65076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8062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5080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769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holders'!$HS$38:$HS$123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holders'!$HX$38:$HX$123</c:f>
              <c:numCache>
                <c:formatCode>General</c:formatCode>
                <c:ptCount val="86"/>
                <c:pt idx="0">
                  <c:v>-2.802969154971886</c:v>
                </c:pt>
                <c:pt idx="1">
                  <c:v>-1.8752744026123405</c:v>
                </c:pt>
                <c:pt idx="2">
                  <c:v>-1.834998898677926</c:v>
                </c:pt>
                <c:pt idx="3">
                  <c:v>-1.8066264157326755</c:v>
                </c:pt>
                <c:pt idx="4">
                  <c:v>-1.7210153644156165</c:v>
                </c:pt>
                <c:pt idx="5">
                  <c:v>-2.0541400135793086</c:v>
                </c:pt>
                <c:pt idx="6">
                  <c:v>-1.3645879205679179</c:v>
                </c:pt>
                <c:pt idx="7">
                  <c:v>-1.5217451783007383</c:v>
                </c:pt>
                <c:pt idx="8">
                  <c:v>-1.0964007720887023</c:v>
                </c:pt>
                <c:pt idx="9">
                  <c:v>-0.87779770492771647</c:v>
                </c:pt>
                <c:pt idx="10">
                  <c:v>-0.86220052812364167</c:v>
                </c:pt>
                <c:pt idx="11">
                  <c:v>-0.87228106032872199</c:v>
                </c:pt>
                <c:pt idx="12">
                  <c:v>-0.85379562671041442</c:v>
                </c:pt>
                <c:pt idx="13">
                  <c:v>-0.74401894863901918</c:v>
                </c:pt>
                <c:pt idx="14">
                  <c:v>-0.63604620854085459</c:v>
                </c:pt>
                <c:pt idx="15">
                  <c:v>-0.59634640030694441</c:v>
                </c:pt>
                <c:pt idx="16">
                  <c:v>-0.4595556333657953</c:v>
                </c:pt>
                <c:pt idx="17">
                  <c:v>-0.42735108438694891</c:v>
                </c:pt>
                <c:pt idx="18">
                  <c:v>-0.4409012791246093</c:v>
                </c:pt>
                <c:pt idx="19">
                  <c:v>-0.3483588735541488</c:v>
                </c:pt>
                <c:pt idx="20">
                  <c:v>-0.25753921170729172</c:v>
                </c:pt>
                <c:pt idx="21">
                  <c:v>-0.16776439432413154</c:v>
                </c:pt>
                <c:pt idx="22">
                  <c:v>-7.8659459459337125E-2</c:v>
                </c:pt>
                <c:pt idx="23">
                  <c:v>1.0134255458569079E-2</c:v>
                </c:pt>
                <c:pt idx="24">
                  <c:v>0.36451599439516885</c:v>
                </c:pt>
                <c:pt idx="25">
                  <c:v>0.46374279065890794</c:v>
                </c:pt>
                <c:pt idx="26">
                  <c:v>0.45870372683222899</c:v>
                </c:pt>
                <c:pt idx="27">
                  <c:v>0.4914701765541829</c:v>
                </c:pt>
                <c:pt idx="28">
                  <c:v>0.52449735361282956</c:v>
                </c:pt>
                <c:pt idx="29">
                  <c:v>0.55780662237068557</c:v>
                </c:pt>
                <c:pt idx="30">
                  <c:v>0.59142034046727421</c:v>
                </c:pt>
                <c:pt idx="31">
                  <c:v>0.62536196500301289</c:v>
                </c:pt>
                <c:pt idx="32">
                  <c:v>0.6596561695182942</c:v>
                </c:pt>
                <c:pt idx="33">
                  <c:v>0.69432897333890509</c:v>
                </c:pt>
                <c:pt idx="34">
                  <c:v>0.72940788511102672</c:v>
                </c:pt>
                <c:pt idx="35">
                  <c:v>0.79132800313113349</c:v>
                </c:pt>
                <c:pt idx="36">
                  <c:v>0.85472553743575785</c:v>
                </c:pt>
                <c:pt idx="37">
                  <c:v>0.91978637024885501</c:v>
                </c:pt>
                <c:pt idx="38">
                  <c:v>0.97204846138286627</c:v>
                </c:pt>
                <c:pt idx="39">
                  <c:v>0.98887752254513028</c:v>
                </c:pt>
                <c:pt idx="40">
                  <c:v>1.0058372309258616</c:v>
                </c:pt>
                <c:pt idx="41">
                  <c:v>1.0229315819063729</c:v>
                </c:pt>
                <c:pt idx="42">
                  <c:v>1.0401647132828005</c:v>
                </c:pt>
                <c:pt idx="43">
                  <c:v>1.0575409127771243</c:v>
                </c:pt>
                <c:pt idx="44">
                  <c:v>1.0750646260337104</c:v>
                </c:pt>
                <c:pt idx="45">
                  <c:v>1.0927404651399173</c:v>
                </c:pt>
                <c:pt idx="46">
                  <c:v>1.1105732177129979</c:v>
                </c:pt>
                <c:pt idx="47">
                  <c:v>1.1285678565994899</c:v>
                </c:pt>
                <c:pt idx="48">
                  <c:v>1.1467295502377488</c:v>
                </c:pt>
                <c:pt idx="49">
                  <c:v>1.1650636737392148</c:v>
                </c:pt>
                <c:pt idx="50">
                  <c:v>1.1835758207495093</c:v>
                </c:pt>
                <c:pt idx="51">
                  <c:v>1.2022718161565822</c:v>
                </c:pt>
                <c:pt idx="52">
                  <c:v>1.2211577297199829</c:v>
                </c:pt>
                <c:pt idx="53">
                  <c:v>1.2402398907029932</c:v>
                </c:pt>
                <c:pt idx="54">
                  <c:v>1.2595249035979026</c:v>
                </c:pt>
                <c:pt idx="55">
                  <c:v>1.2692873436599916</c:v>
                </c:pt>
                <c:pt idx="56">
                  <c:v>1.2791035680902687</c:v>
                </c:pt>
                <c:pt idx="57">
                  <c:v>1.2354239924337997</c:v>
                </c:pt>
                <c:pt idx="58">
                  <c:v>1.2513316310053446</c:v>
                </c:pt>
                <c:pt idx="59">
                  <c:v>1.2500715672319893</c:v>
                </c:pt>
                <c:pt idx="60">
                  <c:v>1.2663409277269344</c:v>
                </c:pt>
                <c:pt idx="61">
                  <c:v>1.2636446671568209</c:v>
                </c:pt>
                <c:pt idx="62">
                  <c:v>1.2240277050792399</c:v>
                </c:pt>
                <c:pt idx="63">
                  <c:v>1.2175583659867208</c:v>
                </c:pt>
                <c:pt idx="64">
                  <c:v>1.3009685402114022</c:v>
                </c:pt>
                <c:pt idx="65">
                  <c:v>1.3414096998656437</c:v>
                </c:pt>
                <c:pt idx="66">
                  <c:v>1.3513187133722904</c:v>
                </c:pt>
                <c:pt idx="67">
                  <c:v>1.4346692979374478</c:v>
                </c:pt>
                <c:pt idx="68">
                  <c:v>1.4969015517170043</c:v>
                </c:pt>
                <c:pt idx="69">
                  <c:v>1.6321072987679137</c:v>
                </c:pt>
                <c:pt idx="70">
                  <c:v>1.6502568898414289</c:v>
                </c:pt>
                <c:pt idx="71">
                  <c:v>1.7160306145705599</c:v>
                </c:pt>
                <c:pt idx="72">
                  <c:v>1.763432964671471</c:v>
                </c:pt>
                <c:pt idx="73">
                  <c:v>1.8142878097386193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D-4BB5-A73A-A7E24083BEE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holders'!$HS$38:$HS$123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holders'!$HY$38:$HY$123</c:f>
              <c:numCache>
                <c:formatCode>General</c:formatCode>
                <c:ptCount val="86"/>
                <c:pt idx="0">
                  <c:v>-2.1198981671785568</c:v>
                </c:pt>
                <c:pt idx="1">
                  <c:v>-2.0214909040118441</c:v>
                </c:pt>
                <c:pt idx="2">
                  <c:v>-1.9230836408451317</c:v>
                </c:pt>
                <c:pt idx="3">
                  <c:v>-1.8246763776784189</c:v>
                </c:pt>
                <c:pt idx="4">
                  <c:v>-1.7262691145117062</c:v>
                </c:pt>
                <c:pt idx="5">
                  <c:v>-1.6278618513449938</c:v>
                </c:pt>
                <c:pt idx="6">
                  <c:v>-1.5294545881782811</c:v>
                </c:pt>
                <c:pt idx="7">
                  <c:v>-1.4310473250115683</c:v>
                </c:pt>
                <c:pt idx="8">
                  <c:v>-1.3326400618448555</c:v>
                </c:pt>
                <c:pt idx="9">
                  <c:v>-1.2342327986781432</c:v>
                </c:pt>
                <c:pt idx="10">
                  <c:v>-1.1358255355114304</c:v>
                </c:pt>
                <c:pt idx="11">
                  <c:v>-1.0374182723447181</c:v>
                </c:pt>
                <c:pt idx="12">
                  <c:v>-0.93901100917800517</c:v>
                </c:pt>
                <c:pt idx="13">
                  <c:v>-0.84060374601129262</c:v>
                </c:pt>
                <c:pt idx="14">
                  <c:v>-0.74219648284457984</c:v>
                </c:pt>
                <c:pt idx="15">
                  <c:v>-0.64378921967786729</c:v>
                </c:pt>
                <c:pt idx="16">
                  <c:v>-0.54538195651115473</c:v>
                </c:pt>
                <c:pt idx="17">
                  <c:v>-0.44697469334444195</c:v>
                </c:pt>
                <c:pt idx="18">
                  <c:v>-0.3485674301777294</c:v>
                </c:pt>
                <c:pt idx="19">
                  <c:v>-0.25016016701101662</c:v>
                </c:pt>
                <c:pt idx="20">
                  <c:v>-0.15175290384430429</c:v>
                </c:pt>
                <c:pt idx="21">
                  <c:v>-5.334564067759151E-2</c:v>
                </c:pt>
                <c:pt idx="22">
                  <c:v>4.5061622489121267E-2</c:v>
                </c:pt>
                <c:pt idx="23">
                  <c:v>0.17037998494039908</c:v>
                </c:pt>
                <c:pt idx="24">
                  <c:v>0.48501144590799822</c:v>
                </c:pt>
                <c:pt idx="25">
                  <c:v>0.51192254519256375</c:v>
                </c:pt>
                <c:pt idx="26">
                  <c:v>0.53883364447712923</c:v>
                </c:pt>
                <c:pt idx="27">
                  <c:v>0.5657447437616947</c:v>
                </c:pt>
                <c:pt idx="28">
                  <c:v>0.59265584304626018</c:v>
                </c:pt>
                <c:pt idx="29">
                  <c:v>0.61956694233082565</c:v>
                </c:pt>
                <c:pt idx="30">
                  <c:v>0.64647804161539113</c:v>
                </c:pt>
                <c:pt idx="31">
                  <c:v>0.67338914089995661</c:v>
                </c:pt>
                <c:pt idx="32">
                  <c:v>0.70030024018452219</c:v>
                </c:pt>
                <c:pt idx="33">
                  <c:v>0.72721133946908756</c:v>
                </c:pt>
                <c:pt idx="34">
                  <c:v>0.75412243875365315</c:v>
                </c:pt>
                <c:pt idx="35">
                  <c:v>0.78103353803821862</c:v>
                </c:pt>
                <c:pt idx="36">
                  <c:v>0.8079446373227841</c:v>
                </c:pt>
                <c:pt idx="37">
                  <c:v>0.83485573660734969</c:v>
                </c:pt>
                <c:pt idx="38">
                  <c:v>0.86176683589191505</c:v>
                </c:pt>
                <c:pt idx="39">
                  <c:v>0.88867793517648064</c:v>
                </c:pt>
                <c:pt idx="40">
                  <c:v>0.91558903446104611</c:v>
                </c:pt>
                <c:pt idx="41">
                  <c:v>0.94250013374561159</c:v>
                </c:pt>
                <c:pt idx="42">
                  <c:v>0.96941123303017707</c:v>
                </c:pt>
                <c:pt idx="43">
                  <c:v>0.99632233231474254</c:v>
                </c:pt>
                <c:pt idx="44">
                  <c:v>1.0232334315993081</c:v>
                </c:pt>
                <c:pt idx="45">
                  <c:v>1.0501445308838737</c:v>
                </c:pt>
                <c:pt idx="46">
                  <c:v>1.0770556301684391</c:v>
                </c:pt>
                <c:pt idx="47">
                  <c:v>1.0975602887983698</c:v>
                </c:pt>
                <c:pt idx="48">
                  <c:v>1.1180649474283004</c:v>
                </c:pt>
                <c:pt idx="49">
                  <c:v>1.1385696060582313</c:v>
                </c:pt>
                <c:pt idx="50">
                  <c:v>1.159074264688162</c:v>
                </c:pt>
                <c:pt idx="51">
                  <c:v>1.1795789233180927</c:v>
                </c:pt>
                <c:pt idx="52">
                  <c:v>1.2000835819480233</c:v>
                </c:pt>
                <c:pt idx="53">
                  <c:v>1.2205882405779542</c:v>
                </c:pt>
                <c:pt idx="54">
                  <c:v>1.2410928992078849</c:v>
                </c:pt>
                <c:pt idx="55">
                  <c:v>1.2615975578378156</c:v>
                </c:pt>
                <c:pt idx="56">
                  <c:v>1.2821022164677462</c:v>
                </c:pt>
                <c:pt idx="57">
                  <c:v>1.2449489092059642</c:v>
                </c:pt>
                <c:pt idx="58">
                  <c:v>1.2398278052173559</c:v>
                </c:pt>
                <c:pt idx="59">
                  <c:v>1.2347067012287476</c:v>
                </c:pt>
                <c:pt idx="60">
                  <c:v>1.2295855972401393</c:v>
                </c:pt>
                <c:pt idx="61">
                  <c:v>1.2244644932515309</c:v>
                </c:pt>
                <c:pt idx="62">
                  <c:v>1.2193433892629226</c:v>
                </c:pt>
                <c:pt idx="63">
                  <c:v>1.2142222852743143</c:v>
                </c:pt>
                <c:pt idx="64">
                  <c:v>1.3051977911052273</c:v>
                </c:pt>
                <c:pt idx="65">
                  <c:v>1.3321088903897929</c:v>
                </c:pt>
                <c:pt idx="66">
                  <c:v>1.4230843962207058</c:v>
                </c:pt>
                <c:pt idx="67">
                  <c:v>1.5140599020516192</c:v>
                </c:pt>
                <c:pt idx="68">
                  <c:v>1.6050354078825324</c:v>
                </c:pt>
                <c:pt idx="69">
                  <c:v>1.6960109137134454</c:v>
                </c:pt>
                <c:pt idx="70">
                  <c:v>1.722922012998011</c:v>
                </c:pt>
                <c:pt idx="71">
                  <c:v>1.7498331122825763</c:v>
                </c:pt>
                <c:pt idx="72">
                  <c:v>1.7767442115671419</c:v>
                </c:pt>
                <c:pt idx="73">
                  <c:v>1.8036553108517073</c:v>
                </c:pt>
                <c:pt idx="74">
                  <c:v>1.8305664101362729</c:v>
                </c:pt>
                <c:pt idx="75">
                  <c:v>1.8574775094208384</c:v>
                </c:pt>
                <c:pt idx="76">
                  <c:v>1.8843886087054038</c:v>
                </c:pt>
                <c:pt idx="77">
                  <c:v>1.9112997079899694</c:v>
                </c:pt>
                <c:pt idx="78">
                  <c:v>1.9382108072745348</c:v>
                </c:pt>
                <c:pt idx="79">
                  <c:v>1.9651219065591004</c:v>
                </c:pt>
                <c:pt idx="80">
                  <c:v>1.9920330058436659</c:v>
                </c:pt>
                <c:pt idx="81">
                  <c:v>2.0189441051282313</c:v>
                </c:pt>
                <c:pt idx="82">
                  <c:v>2.0458552044127969</c:v>
                </c:pt>
                <c:pt idx="83">
                  <c:v>2.072766303697362</c:v>
                </c:pt>
                <c:pt idx="84">
                  <c:v>2.0996774029819276</c:v>
                </c:pt>
                <c:pt idx="85">
                  <c:v>2.1265885022664932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D-4BB5-A73A-A7E24083B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887320"/>
        <c:axId val="777922088"/>
      </c:lineChart>
      <c:catAx>
        <c:axId val="77788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922088"/>
        <c:crosses val="autoZero"/>
        <c:auto val="1"/>
        <c:lblAlgn val="ctr"/>
        <c:lblOffset val="100"/>
        <c:noMultiLvlLbl val="0"/>
      </c:catAx>
      <c:valAx>
        <c:axId val="77792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88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holders'!$IR$12</c:f>
              <c:strCache>
                <c:ptCount val="1"/>
                <c:pt idx="0">
                  <c:v>Australian Licences</c:v>
                </c:pt>
              </c:strCache>
            </c:strRef>
          </c:tx>
          <c:spPr>
            <a:ln w="952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holders'!$IQ$13:$IQ$123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holders'!$IR$13:$IR$123</c:f>
              <c:numCache>
                <c:formatCode>General</c:formatCode>
                <c:ptCount val="111"/>
                <c:pt idx="2" formatCode="0">
                  <c:v>172072.80443074164</c:v>
                </c:pt>
                <c:pt idx="3" formatCode="0">
                  <c:v>229064.52210038586</c:v>
                </c:pt>
                <c:pt idx="4" formatCode="0">
                  <c:v>318110.16808923485</c:v>
                </c:pt>
                <c:pt idx="5" formatCode="0">
                  <c:v>412598.7721812391</c:v>
                </c:pt>
                <c:pt idx="6" formatCode="0">
                  <c:v>513324.13060916355</c:v>
                </c:pt>
                <c:pt idx="7" formatCode="0">
                  <c:v>620494.9320376392</c:v>
                </c:pt>
                <c:pt idx="8" formatCode="0">
                  <c:v>705560.3322892132</c:v>
                </c:pt>
                <c:pt idx="9" formatCode="0">
                  <c:v>788812.98236584989</c:v>
                </c:pt>
                <c:pt idx="10" formatCode="0">
                  <c:v>845270.5898448755</c:v>
                </c:pt>
                <c:pt idx="11" formatCode="0">
                  <c:v>819268.5581959486</c:v>
                </c:pt>
                <c:pt idx="12" formatCode="0">
                  <c:v>794518.3690189952</c:v>
                </c:pt>
                <c:pt idx="13" formatCode="0">
                  <c:v>822915.52836305404</c:v>
                </c:pt>
                <c:pt idx="14" formatCode="0">
                  <c:v>863982</c:v>
                </c:pt>
                <c:pt idx="15" formatCode="0">
                  <c:v>910218</c:v>
                </c:pt>
                <c:pt idx="16" formatCode="0">
                  <c:v>979343</c:v>
                </c:pt>
                <c:pt idx="17" formatCode="0">
                  <c:v>1092973</c:v>
                </c:pt>
                <c:pt idx="18" formatCode="0">
                  <c:v>1174309.3759120682</c:v>
                </c:pt>
                <c:pt idx="19" formatCode="0">
                  <c:v>1238497</c:v>
                </c:pt>
                <c:pt idx="20" formatCode="0">
                  <c:v>1260781</c:v>
                </c:pt>
                <c:pt idx="21" formatCode="0">
                  <c:v>1241337.5573521059</c:v>
                </c:pt>
                <c:pt idx="22" formatCode="0">
                  <c:v>1146740.6543143785</c:v>
                </c:pt>
                <c:pt idx="23" formatCode="0">
                  <c:v>1124452.475937082</c:v>
                </c:pt>
                <c:pt idx="24" formatCode="0">
                  <c:v>1147055.6440795271</c:v>
                </c:pt>
                <c:pt idx="25" formatCode="0">
                  <c:v>1206821.2699961646</c:v>
                </c:pt>
                <c:pt idx="26" formatCode="0">
                  <c:v>1377313</c:v>
                </c:pt>
                <c:pt idx="27" formatCode="0">
                  <c:v>1500655</c:v>
                </c:pt>
                <c:pt idx="28" formatCode="0">
                  <c:v>1602205</c:v>
                </c:pt>
                <c:pt idx="29" formatCode="0">
                  <c:v>1701061</c:v>
                </c:pt>
                <c:pt idx="30" formatCode="0">
                  <c:v>1850978</c:v>
                </c:pt>
                <c:pt idx="31" formatCode="0">
                  <c:v>1992871</c:v>
                </c:pt>
                <c:pt idx="32" formatCode="0">
                  <c:v>2198043</c:v>
                </c:pt>
                <c:pt idx="33" formatCode="0">
                  <c:v>2296742.0000000005</c:v>
                </c:pt>
                <c:pt idx="34" formatCode="0">
                  <c:v>2485684.5573607096</c:v>
                </c:pt>
                <c:pt idx="35" formatCode="0">
                  <c:v>2659771.5108726565</c:v>
                </c:pt>
                <c:pt idx="36" formatCode="0">
                  <c:v>2850927.679098154</c:v>
                </c:pt>
                <c:pt idx="37" formatCode="0">
                  <c:v>2974765.3666475047</c:v>
                </c:pt>
                <c:pt idx="38" formatCode="0">
                  <c:v>3155175.8882431053</c:v>
                </c:pt>
                <c:pt idx="39" formatCode="0">
                  <c:v>3288873.82642926</c:v>
                </c:pt>
                <c:pt idx="40" formatCode="0">
                  <c:v>3471244.0585968797</c:v>
                </c:pt>
                <c:pt idx="41" formatCode="0">
                  <c:v>3687019.2292947695</c:v>
                </c:pt>
                <c:pt idx="42" formatCode="0">
                  <c:v>3846602.6914650956</c:v>
                </c:pt>
                <c:pt idx="43" formatCode="0">
                  <c:v>3986890.6288087578</c:v>
                </c:pt>
                <c:pt idx="44" formatCode="0">
                  <c:v>4217646.130990806</c:v>
                </c:pt>
                <c:pt idx="45" formatCode="0">
                  <c:v>4408183.9440666502</c:v>
                </c:pt>
                <c:pt idx="46" formatCode="0">
                  <c:v>4540451.6758235125</c:v>
                </c:pt>
                <c:pt idx="47" formatCode="0">
                  <c:v>4799167.3739909679</c:v>
                </c:pt>
                <c:pt idx="48" formatCode="0">
                  <c:v>4966880.7072554948</c:v>
                </c:pt>
                <c:pt idx="49" formatCode="0">
                  <c:v>5258611.9737846497</c:v>
                </c:pt>
                <c:pt idx="50" formatCode="0">
                  <c:v>5547159.5686140964</c:v>
                </c:pt>
                <c:pt idx="51" formatCode="0">
                  <c:v>5795036.2472903058</c:v>
                </c:pt>
                <c:pt idx="52" formatCode="0">
                  <c:v>6031464.513675034</c:v>
                </c:pt>
                <c:pt idx="53" formatCode="0">
                  <c:v>6265971.5305846622</c:v>
                </c:pt>
                <c:pt idx="54" formatCode="0">
                  <c:v>6627321.6833767295</c:v>
                </c:pt>
                <c:pt idx="55" formatCode="0">
                  <c:v>6860484.1630264949</c:v>
                </c:pt>
                <c:pt idx="56" formatCode="0">
                  <c:v>7126205.3640066842</c:v>
                </c:pt>
                <c:pt idx="57" formatCode="0">
                  <c:v>7447350.0312167648</c:v>
                </c:pt>
                <c:pt idx="58" formatCode="0">
                  <c:v>7646128.6515197437</c:v>
                </c:pt>
                <c:pt idx="59" formatCode="0">
                  <c:v>7811147.6164274486</c:v>
                </c:pt>
                <c:pt idx="60" formatCode="0">
                  <c:v>8035574.8958055582</c:v>
                </c:pt>
                <c:pt idx="61" formatCode="0">
                  <c:v>8316561.9975605486</c:v>
                </c:pt>
                <c:pt idx="62" formatCode="0">
                  <c:v>8579547.8607550431</c:v>
                </c:pt>
                <c:pt idx="63" formatCode="0">
                  <c:v>8808288.9595691375</c:v>
                </c:pt>
                <c:pt idx="64" formatCode="0">
                  <c:v>9020177.7771346234</c:v>
                </c:pt>
                <c:pt idx="65" formatCode="0">
                  <c:v>9318415.7759013865</c:v>
                </c:pt>
                <c:pt idx="66" formatCode="0">
                  <c:v>9638165.5854695886</c:v>
                </c:pt>
                <c:pt idx="67" formatCode="0">
                  <c:v>9865603.9875956774</c:v>
                </c:pt>
                <c:pt idx="68" formatCode="0">
                  <c:v>10182021.736992374</c:v>
                </c:pt>
                <c:pt idx="69" formatCode="0">
                  <c:v>10435712.430846488</c:v>
                </c:pt>
                <c:pt idx="70" formatCode="0">
                  <c:v>10685019.099088177</c:v>
                </c:pt>
                <c:pt idx="71" formatCode="0">
                  <c:v>10876757.209910952</c:v>
                </c:pt>
                <c:pt idx="72" formatCode="0">
                  <c:v>11034104.140194368</c:v>
                </c:pt>
                <c:pt idx="73" formatCode="0">
                  <c:v>11216730.353721038</c:v>
                </c:pt>
                <c:pt idx="74" formatCode="0">
                  <c:v>11395758.549398221</c:v>
                </c:pt>
                <c:pt idx="75" formatCode="0">
                  <c:v>11611662.274201648</c:v>
                </c:pt>
                <c:pt idx="76" formatCode="0">
                  <c:v>11829280.328662407</c:v>
                </c:pt>
                <c:pt idx="77" formatCode="0">
                  <c:v>12091916.828007333</c:v>
                </c:pt>
                <c:pt idx="78" formatCode="0">
                  <c:v>12308710.445269095</c:v>
                </c:pt>
                <c:pt idx="79" formatCode="0">
                  <c:v>12507481.51627931</c:v>
                </c:pt>
                <c:pt idx="80" formatCode="0">
                  <c:v>12710908.914096879</c:v>
                </c:pt>
                <c:pt idx="81" formatCode="0">
                  <c:v>12849259.389945358</c:v>
                </c:pt>
                <c:pt idx="82" formatCode="0">
                  <c:v>13128798.785083303</c:v>
                </c:pt>
                <c:pt idx="83" formatCode="0">
                  <c:v>13365059.63887289</c:v>
                </c:pt>
                <c:pt idx="84" formatCode="0">
                  <c:v>13573844.841364753</c:v>
                </c:pt>
                <c:pt idx="85" formatCode="0">
                  <c:v>13798565.641550999</c:v>
                </c:pt>
                <c:pt idx="86" formatCode="0">
                  <c:v>14054827.439377958</c:v>
                </c:pt>
                <c:pt idx="87" formatCode="0">
                  <c:v>14396495.4953092</c:v>
                </c:pt>
                <c:pt idx="88" formatCode="0">
                  <c:v>14693759.597917013</c:v>
                </c:pt>
                <c:pt idx="89" formatCode="0">
                  <c:v>15094884.402818456</c:v>
                </c:pt>
                <c:pt idx="90" formatCode="0">
                  <c:v>15367833</c:v>
                </c:pt>
                <c:pt idx="91" formatCode="0">
                  <c:v>15726614</c:v>
                </c:pt>
                <c:pt idx="92" formatCode="0">
                  <c:v>16023589.000000002</c:v>
                </c:pt>
                <c:pt idx="93" formatCode="0">
                  <c:v>16351545</c:v>
                </c:pt>
                <c:pt idx="94" formatCode="0">
                  <c:v>16601400</c:v>
                </c:pt>
                <c:pt idx="95" formatCode="0">
                  <c:v>16879601</c:v>
                </c:pt>
                <c:pt idx="96" formatCode="0">
                  <c:v>17186237.8438005</c:v>
                </c:pt>
                <c:pt idx="97" formatCode="0">
                  <c:v>17502139</c:v>
                </c:pt>
                <c:pt idx="98" formatCode="0">
                  <c:v>17822213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2-45D6-A670-01D07F030447}"/>
            </c:ext>
          </c:extLst>
        </c:ser>
        <c:ser>
          <c:idx val="2"/>
          <c:order val="1"/>
          <c:tx>
            <c:strRef>
              <c:f>'Licence holders'!$IT$12</c:f>
              <c:strCache>
                <c:ptCount val="1"/>
                <c:pt idx="0">
                  <c:v>predicted Australia-level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holders'!$IQ$13:$IQ$123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holders'!$IT$13:$IT$123</c:f>
              <c:numCache>
                <c:formatCode>General</c:formatCode>
                <c:ptCount val="111"/>
                <c:pt idx="2" formatCode="0">
                  <c:v>285306.83812550863</c:v>
                </c:pt>
                <c:pt idx="3" formatCode="0">
                  <c:v>308937.73727300862</c:v>
                </c:pt>
                <c:pt idx="4" formatCode="0">
                  <c:v>334693.45989402913</c:v>
                </c:pt>
                <c:pt idx="5" formatCode="0">
                  <c:v>362011.22091274662</c:v>
                </c:pt>
                <c:pt idx="6" formatCode="0">
                  <c:v>391312.91097352258</c:v>
                </c:pt>
                <c:pt idx="7" formatCode="0">
                  <c:v>423080.53774780163</c:v>
                </c:pt>
                <c:pt idx="8" formatCode="0">
                  <c:v>455334.44689844683</c:v>
                </c:pt>
                <c:pt idx="9" formatCode="0">
                  <c:v>488059.5684542901</c:v>
                </c:pt>
                <c:pt idx="10" formatCode="0">
                  <c:v>521596.73008191487</c:v>
                </c:pt>
                <c:pt idx="11" formatCode="0">
                  <c:v>556023.71511536476</c:v>
                </c:pt>
                <c:pt idx="12" formatCode="0">
                  <c:v>592466.81744394347</c:v>
                </c:pt>
                <c:pt idx="13" formatCode="0">
                  <c:v>631095.93076357618</c:v>
                </c:pt>
                <c:pt idx="14" formatCode="0">
                  <c:v>671755.09138777293</c:v>
                </c:pt>
                <c:pt idx="15" formatCode="0">
                  <c:v>714387.45032397669</c:v>
                </c:pt>
                <c:pt idx="16" formatCode="0">
                  <c:v>760060.21641502646</c:v>
                </c:pt>
                <c:pt idx="17" formatCode="0">
                  <c:v>808963.65957241482</c:v>
                </c:pt>
                <c:pt idx="18" formatCode="0">
                  <c:v>860937.01389781199</c:v>
                </c:pt>
                <c:pt idx="19" formatCode="0">
                  <c:v>916323.77325211908</c:v>
                </c:pt>
                <c:pt idx="20" formatCode="0">
                  <c:v>975273.08989135164</c:v>
                </c:pt>
                <c:pt idx="21" formatCode="0">
                  <c:v>1036717.5416417856</c:v>
                </c:pt>
                <c:pt idx="22" formatCode="0">
                  <c:v>1099799.533903389</c:v>
                </c:pt>
                <c:pt idx="23" formatCode="0">
                  <c:v>1168344.6231294032</c:v>
                </c:pt>
                <c:pt idx="24" formatCode="0">
                  <c:v>1242496.4311401197</c:v>
                </c:pt>
                <c:pt idx="25" formatCode="0">
                  <c:v>1322832.740015897</c:v>
                </c:pt>
                <c:pt idx="26" formatCode="0">
                  <c:v>1401621.6866957173</c:v>
                </c:pt>
                <c:pt idx="27" formatCode="0">
                  <c:v>1491764.2066945641</c:v>
                </c:pt>
                <c:pt idx="28" formatCode="0">
                  <c:v>1589221.6247972124</c:v>
                </c:pt>
                <c:pt idx="29" formatCode="0">
                  <c:v>1706093.2004055155</c:v>
                </c:pt>
                <c:pt idx="30" formatCode="0">
                  <c:v>1845024.6838665251</c:v>
                </c:pt>
                <c:pt idx="31" formatCode="0">
                  <c:v>1985064.6000793753</c:v>
                </c:pt>
                <c:pt idx="32" formatCode="0">
                  <c:v>2125287.1461309204</c:v>
                </c:pt>
                <c:pt idx="33" formatCode="0">
                  <c:v>2263019.4933720822</c:v>
                </c:pt>
                <c:pt idx="34" formatCode="0">
                  <c:v>2407957.4592645611</c:v>
                </c:pt>
                <c:pt idx="35" formatCode="0">
                  <c:v>2566954.0385504737</c:v>
                </c:pt>
                <c:pt idx="36" formatCode="0">
                  <c:v>2736096.7484645178</c:v>
                </c:pt>
                <c:pt idx="37" formatCode="0">
                  <c:v>2908695.5321616004</c:v>
                </c:pt>
                <c:pt idx="38" formatCode="0">
                  <c:v>3083965.6068562982</c:v>
                </c:pt>
                <c:pt idx="39" formatCode="0">
                  <c:v>3269141.4706616695</c:v>
                </c:pt>
                <c:pt idx="40" formatCode="0">
                  <c:v>3462019.3259642688</c:v>
                </c:pt>
                <c:pt idx="41" formatCode="0">
                  <c:v>3661838.4217983088</c:v>
                </c:pt>
                <c:pt idx="42" formatCode="0">
                  <c:v>3857664.1321237935</c:v>
                </c:pt>
                <c:pt idx="43" formatCode="0">
                  <c:v>4063822.7299514068</c:v>
                </c:pt>
                <c:pt idx="44" formatCode="0">
                  <c:v>4278394.4324654732</c:v>
                </c:pt>
                <c:pt idx="45" formatCode="0">
                  <c:v>4500036.5446618134</c:v>
                </c:pt>
                <c:pt idx="46" formatCode="0">
                  <c:v>4723159.1060714191</c:v>
                </c:pt>
                <c:pt idx="47" formatCode="0">
                  <c:v>4945896.1134899678</c:v>
                </c:pt>
                <c:pt idx="48" formatCode="0">
                  <c:v>5176933.1506889006</c:v>
                </c:pt>
                <c:pt idx="49" formatCode="0">
                  <c:v>5431425.176338831</c:v>
                </c:pt>
                <c:pt idx="50" formatCode="0">
                  <c:v>5695318.3227906171</c:v>
                </c:pt>
                <c:pt idx="51" formatCode="0">
                  <c:v>5953518.97262963</c:v>
                </c:pt>
                <c:pt idx="52" formatCode="0">
                  <c:v>6205543.4862328181</c:v>
                </c:pt>
                <c:pt idx="53" formatCode="0">
                  <c:v>6443271.9604530986</c:v>
                </c:pt>
                <c:pt idx="54" formatCode="0">
                  <c:v>6690926.2611915497</c:v>
                </c:pt>
                <c:pt idx="55" formatCode="0">
                  <c:v>6916464.5456852466</c:v>
                </c:pt>
                <c:pt idx="56" formatCode="0">
                  <c:v>7126899.8181480803</c:v>
                </c:pt>
                <c:pt idx="57" formatCode="0">
                  <c:v>7346628.2528547402</c:v>
                </c:pt>
                <c:pt idx="58" formatCode="0">
                  <c:v>7570045.4651654549</c:v>
                </c:pt>
                <c:pt idx="59" formatCode="0">
                  <c:v>7787243.9580868389</c:v>
                </c:pt>
                <c:pt idx="60" formatCode="0">
                  <c:v>8016081.3566771336</c:v>
                </c:pt>
                <c:pt idx="61" formatCode="0">
                  <c:v>8270456.5782847963</c:v>
                </c:pt>
                <c:pt idx="62" formatCode="0">
                  <c:v>8543676.7080772929</c:v>
                </c:pt>
                <c:pt idx="63" formatCode="0">
                  <c:v>8787454.6759750713</c:v>
                </c:pt>
                <c:pt idx="64" formatCode="0">
                  <c:v>9016785.7686003614</c:v>
                </c:pt>
                <c:pt idx="65" formatCode="0">
                  <c:v>9258103.7041001581</c:v>
                </c:pt>
                <c:pt idx="66" formatCode="0">
                  <c:v>9510646.0746509004</c:v>
                </c:pt>
                <c:pt idx="67" formatCode="0">
                  <c:v>9771305.9786702115</c:v>
                </c:pt>
                <c:pt idx="68" formatCode="0">
                  <c:v>10044684.621140886</c:v>
                </c:pt>
                <c:pt idx="69" formatCode="0">
                  <c:v>10325673.496765869</c:v>
                </c:pt>
                <c:pt idx="70" formatCode="0">
                  <c:v>10586155.29596415</c:v>
                </c:pt>
                <c:pt idx="71" formatCode="0">
                  <c:v>10825253.009681283</c:v>
                </c:pt>
                <c:pt idx="72" formatCode="0">
                  <c:v>11047111.189750038</c:v>
                </c:pt>
                <c:pt idx="73" formatCode="0">
                  <c:v>11242172.633087177</c:v>
                </c:pt>
                <c:pt idx="74" formatCode="0">
                  <c:v>11442475.779461674</c:v>
                </c:pt>
                <c:pt idx="75" formatCode="0">
                  <c:v>11660095.583953412</c:v>
                </c:pt>
                <c:pt idx="76" formatCode="0">
                  <c:v>11888794.779101871</c:v>
                </c:pt>
                <c:pt idx="77" formatCode="0">
                  <c:v>12101469.199684933</c:v>
                </c:pt>
                <c:pt idx="78" formatCode="0">
                  <c:v>12302700.75132948</c:v>
                </c:pt>
                <c:pt idx="79" formatCode="0">
                  <c:v>12514920.569858478</c:v>
                </c:pt>
                <c:pt idx="80" formatCode="0">
                  <c:v>12732868.159361569</c:v>
                </c:pt>
                <c:pt idx="81" formatCode="0">
                  <c:v>12968463.012659451</c:v>
                </c:pt>
                <c:pt idx="82" formatCode="0">
                  <c:v>13185124.657039579</c:v>
                </c:pt>
                <c:pt idx="83" formatCode="0">
                  <c:v>13403092.322344722</c:v>
                </c:pt>
                <c:pt idx="84" formatCode="0">
                  <c:v>13609839.453309832</c:v>
                </c:pt>
                <c:pt idx="85" formatCode="0">
                  <c:v>13836568.015783422</c:v>
                </c:pt>
                <c:pt idx="86" formatCode="0">
                  <c:v>14082185.234011963</c:v>
                </c:pt>
                <c:pt idx="87" formatCode="0">
                  <c:v>14397009.261976214</c:v>
                </c:pt>
                <c:pt idx="88" formatCode="0">
                  <c:v>14741937.695144134</c:v>
                </c:pt>
                <c:pt idx="89" formatCode="0">
                  <c:v>15100301.038456928</c:v>
                </c:pt>
                <c:pt idx="90" formatCode="0">
                  <c:v>15386567.441593336</c:v>
                </c:pt>
                <c:pt idx="91" formatCode="0">
                  <c:v>15649439.22174787</c:v>
                </c:pt>
                <c:pt idx="92" formatCode="0">
                  <c:v>15970762.949922273</c:v>
                </c:pt>
                <c:pt idx="93" formatCode="0">
                  <c:v>16292080.532105623</c:v>
                </c:pt>
                <c:pt idx="94" formatCode="0">
                  <c:v>16579104.81632255</c:v>
                </c:pt>
                <c:pt idx="95" formatCode="0">
                  <c:v>16875221.591635857</c:v>
                </c:pt>
                <c:pt idx="96" formatCode="0">
                  <c:v>17213395.021538951</c:v>
                </c:pt>
                <c:pt idx="97" formatCode="0">
                  <c:v>17491003.769158874</c:v>
                </c:pt>
                <c:pt idx="98" formatCode="0">
                  <c:v>17796411.522918601</c:v>
                </c:pt>
                <c:pt idx="99" formatCode="0">
                  <c:v>18108180.174167424</c:v>
                </c:pt>
                <c:pt idx="100" formatCode="0">
                  <c:v>18431297.996994939</c:v>
                </c:pt>
                <c:pt idx="101" formatCode="0">
                  <c:v>18753530.717295505</c:v>
                </c:pt>
                <c:pt idx="102" formatCode="0">
                  <c:v>19074895.600105274</c:v>
                </c:pt>
                <c:pt idx="103" formatCode="0">
                  <c:v>19395411.218924139</c:v>
                </c:pt>
                <c:pt idx="104" formatCode="0">
                  <c:v>19715097.231325261</c:v>
                </c:pt>
                <c:pt idx="105" formatCode="0">
                  <c:v>20033974.175546449</c:v>
                </c:pt>
                <c:pt idx="106" formatCode="0">
                  <c:v>20352063.286693007</c:v>
                </c:pt>
                <c:pt idx="107" formatCode="0">
                  <c:v>20669386.331211992</c:v>
                </c:pt>
                <c:pt idx="108" formatCode="0">
                  <c:v>20985965.458337203</c:v>
                </c:pt>
                <c:pt idx="109" formatCode="0">
                  <c:v>21301823.067251433</c:v>
                </c:pt>
                <c:pt idx="110" formatCode="0">
                  <c:v>21671426.367031299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2-45D6-A670-01D07F030447}"/>
            </c:ext>
          </c:extLst>
        </c:ser>
        <c:ser>
          <c:idx val="1"/>
          <c:order val="2"/>
          <c:tx>
            <c:strRef>
              <c:f>'Licence holders'!$IS$12</c:f>
              <c:strCache>
                <c:ptCount val="1"/>
                <c:pt idx="0">
                  <c:v> predicted by State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holders'!$IQ$13:$IQ$123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holders'!$IS$13:$IS$123</c:f>
              <c:numCache>
                <c:formatCode>General</c:formatCode>
                <c:ptCount val="111"/>
                <c:pt idx="2" formatCode="0">
                  <c:v>293823.09814488422</c:v>
                </c:pt>
                <c:pt idx="3" formatCode="0">
                  <c:v>317816.96662674728</c:v>
                </c:pt>
                <c:pt idx="4" formatCode="0">
                  <c:v>343930.20250791498</c:v>
                </c:pt>
                <c:pt idx="5" formatCode="0">
                  <c:v>371528.47337210539</c:v>
                </c:pt>
                <c:pt idx="6" formatCode="0">
                  <c:v>401147.6576550639</c:v>
                </c:pt>
                <c:pt idx="7" formatCode="0">
                  <c:v>433045.84283793607</c:v>
                </c:pt>
                <c:pt idx="8" formatCode="0">
                  <c:v>465272.1252031668</c:v>
                </c:pt>
                <c:pt idx="9" formatCode="0">
                  <c:v>497819.03353914467</c:v>
                </c:pt>
                <c:pt idx="10" formatCode="0">
                  <c:v>531208.61899685115</c:v>
                </c:pt>
                <c:pt idx="11" formatCode="0">
                  <c:v>565486.62510030728</c:v>
                </c:pt>
                <c:pt idx="12" formatCode="0">
                  <c:v>601715.47442425357</c:v>
                </c:pt>
                <c:pt idx="13" formatCode="0">
                  <c:v>640141.1654000933</c:v>
                </c:pt>
                <c:pt idx="14" formatCode="0">
                  <c:v>680545.19642824773</c:v>
                </c:pt>
                <c:pt idx="15" formatCode="0">
                  <c:v>722763.14598569565</c:v>
                </c:pt>
                <c:pt idx="16" formatCode="0">
                  <c:v>767972.49280723231</c:v>
                </c:pt>
                <c:pt idx="17" formatCode="0">
                  <c:v>816256.44525637722</c:v>
                </c:pt>
                <c:pt idx="18" formatCode="0">
                  <c:v>867713.16347490996</c:v>
                </c:pt>
                <c:pt idx="19" formatCode="0">
                  <c:v>922348.32813989546</c:v>
                </c:pt>
                <c:pt idx="20" formatCode="0">
                  <c:v>980568.78142571473</c:v>
                </c:pt>
                <c:pt idx="21" formatCode="0">
                  <c:v>1041677.4653356696</c:v>
                </c:pt>
                <c:pt idx="22" formatCode="0">
                  <c:v>1104256.6038176366</c:v>
                </c:pt>
                <c:pt idx="23" formatCode="0">
                  <c:v>1171689.4737079672</c:v>
                </c:pt>
                <c:pt idx="24" formatCode="0">
                  <c:v>1244791.3655443576</c:v>
                </c:pt>
                <c:pt idx="25" formatCode="0">
                  <c:v>1323676.3137933777</c:v>
                </c:pt>
                <c:pt idx="26" formatCode="0">
                  <c:v>1401633.5881152982</c:v>
                </c:pt>
                <c:pt idx="27" formatCode="0">
                  <c:v>1490915.5542433872</c:v>
                </c:pt>
                <c:pt idx="28" formatCode="0">
                  <c:v>1587630.0279466067</c:v>
                </c:pt>
                <c:pt idx="29" formatCode="0">
                  <c:v>1703509.6296124372</c:v>
                </c:pt>
                <c:pt idx="30" formatCode="0">
                  <c:v>1841653.9744993306</c:v>
                </c:pt>
                <c:pt idx="31" formatCode="0">
                  <c:v>1980674.5041971593</c:v>
                </c:pt>
                <c:pt idx="32" formatCode="0">
                  <c:v>2120115.2252544803</c:v>
                </c:pt>
                <c:pt idx="33" formatCode="0">
                  <c:v>2257021.4824921377</c:v>
                </c:pt>
                <c:pt idx="34" formatCode="0">
                  <c:v>2401314.8233461711</c:v>
                </c:pt>
                <c:pt idx="35" formatCode="0">
                  <c:v>2559416.8273464474</c:v>
                </c:pt>
                <c:pt idx="36" formatCode="0">
                  <c:v>2728124.5895993747</c:v>
                </c:pt>
                <c:pt idx="37" formatCode="0">
                  <c:v>2899901.2808359684</c:v>
                </c:pt>
                <c:pt idx="38" formatCode="0">
                  <c:v>3074563.9998065289</c:v>
                </c:pt>
                <c:pt idx="39" formatCode="0">
                  <c:v>3259225.025103482</c:v>
                </c:pt>
                <c:pt idx="40" formatCode="0">
                  <c:v>3451892.8930768142</c:v>
                </c:pt>
                <c:pt idx="41" formatCode="0">
                  <c:v>3651420.2446978395</c:v>
                </c:pt>
                <c:pt idx="42" formatCode="0">
                  <c:v>3846985.6288927495</c:v>
                </c:pt>
                <c:pt idx="43" formatCode="0">
                  <c:v>4044104.2918188968</c:v>
                </c:pt>
                <c:pt idx="44" formatCode="0">
                  <c:v>4249643.7599190604</c:v>
                </c:pt>
                <c:pt idx="45" formatCode="0">
                  <c:v>4466605.4406582145</c:v>
                </c:pt>
                <c:pt idx="46" formatCode="0">
                  <c:v>4686919.2156693432</c:v>
                </c:pt>
                <c:pt idx="47" formatCode="0">
                  <c:v>4902204.9184758887</c:v>
                </c:pt>
                <c:pt idx="48" formatCode="0">
                  <c:v>5137826.7483011354</c:v>
                </c:pt>
                <c:pt idx="49" formatCode="0">
                  <c:v>5398963.1493411418</c:v>
                </c:pt>
                <c:pt idx="50" formatCode="0">
                  <c:v>5653640.9593880465</c:v>
                </c:pt>
                <c:pt idx="51" formatCode="0">
                  <c:v>5911013.0401601186</c:v>
                </c:pt>
                <c:pt idx="52" formatCode="0">
                  <c:v>6162309.5934217311</c:v>
                </c:pt>
                <c:pt idx="53" formatCode="0">
                  <c:v>6400008.3084924305</c:v>
                </c:pt>
                <c:pt idx="54" formatCode="0">
                  <c:v>6647568.7610858753</c:v>
                </c:pt>
                <c:pt idx="55" formatCode="0">
                  <c:v>6873631.8176865065</c:v>
                </c:pt>
                <c:pt idx="56" formatCode="0">
                  <c:v>7090100.5300455019</c:v>
                </c:pt>
                <c:pt idx="57" formatCode="0">
                  <c:v>7322892.6477345489</c:v>
                </c:pt>
                <c:pt idx="58" formatCode="0">
                  <c:v>7563532.0455086818</c:v>
                </c:pt>
                <c:pt idx="59" formatCode="0">
                  <c:v>7780223.0107255522</c:v>
                </c:pt>
                <c:pt idx="60" formatCode="0">
                  <c:v>8008795.7935056901</c:v>
                </c:pt>
                <c:pt idx="61" formatCode="0">
                  <c:v>8262822.1668646978</c:v>
                </c:pt>
                <c:pt idx="62" formatCode="0">
                  <c:v>8535978.0767270941</c:v>
                </c:pt>
                <c:pt idx="63" formatCode="0">
                  <c:v>8780415.5410274807</c:v>
                </c:pt>
                <c:pt idx="64" formatCode="0">
                  <c:v>9010778.5565241948</c:v>
                </c:pt>
                <c:pt idx="65" formatCode="0">
                  <c:v>9290000.4223015998</c:v>
                </c:pt>
                <c:pt idx="66" formatCode="0">
                  <c:v>9577522.2211506404</c:v>
                </c:pt>
                <c:pt idx="67" formatCode="0">
                  <c:v>9870473.1837143581</c:v>
                </c:pt>
                <c:pt idx="68" formatCode="0">
                  <c:v>10173476.94166095</c:v>
                </c:pt>
                <c:pt idx="69" formatCode="0">
                  <c:v>10481232.453188941</c:v>
                </c:pt>
                <c:pt idx="70" formatCode="0">
                  <c:v>10728757.168942038</c:v>
                </c:pt>
                <c:pt idx="71" formatCode="0">
                  <c:v>10913163.201971944</c:v>
                </c:pt>
                <c:pt idx="72" formatCode="0">
                  <c:v>11092312.787861733</c:v>
                </c:pt>
                <c:pt idx="73" formatCode="0">
                  <c:v>11255970.913083134</c:v>
                </c:pt>
                <c:pt idx="74" formatCode="0">
                  <c:v>11449990.684485625</c:v>
                </c:pt>
                <c:pt idx="75" formatCode="0">
                  <c:v>11662267.934214715</c:v>
                </c:pt>
                <c:pt idx="76" formatCode="0">
                  <c:v>11886596.473632822</c:v>
                </c:pt>
                <c:pt idx="77" formatCode="0">
                  <c:v>12098776.043741776</c:v>
                </c:pt>
                <c:pt idx="78" formatCode="0">
                  <c:v>12300558.550424526</c:v>
                </c:pt>
                <c:pt idx="79" formatCode="0">
                  <c:v>12509446.382591797</c:v>
                </c:pt>
                <c:pt idx="80" formatCode="0">
                  <c:v>12695563.37712468</c:v>
                </c:pt>
                <c:pt idx="81" formatCode="0">
                  <c:v>12804126.635056496</c:v>
                </c:pt>
                <c:pt idx="82" formatCode="0">
                  <c:v>13078967.880435225</c:v>
                </c:pt>
                <c:pt idx="83" formatCode="0">
                  <c:v>13314424.820120644</c:v>
                </c:pt>
                <c:pt idx="84" formatCode="0">
                  <c:v>13557233.492999822</c:v>
                </c:pt>
                <c:pt idx="85" formatCode="0">
                  <c:v>13824340.360698966</c:v>
                </c:pt>
                <c:pt idx="86" formatCode="0">
                  <c:v>14071528.291676143</c:v>
                </c:pt>
                <c:pt idx="87" formatCode="0">
                  <c:v>14385946.453724034</c:v>
                </c:pt>
                <c:pt idx="88" formatCode="0">
                  <c:v>14730394.477824064</c:v>
                </c:pt>
                <c:pt idx="89" formatCode="0">
                  <c:v>15091852.13721402</c:v>
                </c:pt>
                <c:pt idx="90" formatCode="0">
                  <c:v>15411607.561982492</c:v>
                </c:pt>
                <c:pt idx="91" formatCode="0">
                  <c:v>15730490.549171692</c:v>
                </c:pt>
                <c:pt idx="92" formatCode="0">
                  <c:v>16042992.670940246</c:v>
                </c:pt>
                <c:pt idx="93" formatCode="0">
                  <c:v>16340398.736511985</c:v>
                </c:pt>
                <c:pt idx="94" formatCode="0">
                  <c:v>16598653.634784998</c:v>
                </c:pt>
                <c:pt idx="95" formatCode="0">
                  <c:v>16872982.099194057</c:v>
                </c:pt>
                <c:pt idx="96" formatCode="0">
                  <c:v>17171178.132501092</c:v>
                </c:pt>
                <c:pt idx="97" formatCode="0">
                  <c:v>17512806.779638678</c:v>
                </c:pt>
                <c:pt idx="98" formatCode="0">
                  <c:v>17840914.687449254</c:v>
                </c:pt>
                <c:pt idx="99" formatCode="0">
                  <c:v>18166973.524292514</c:v>
                </c:pt>
                <c:pt idx="100" formatCode="0">
                  <c:v>18513520.593599916</c:v>
                </c:pt>
                <c:pt idx="101" formatCode="0">
                  <c:v>18858167.835882429</c:v>
                </c:pt>
                <c:pt idx="102" formatCode="0">
                  <c:v>19200578.185184211</c:v>
                </c:pt>
                <c:pt idx="103" formatCode="0">
                  <c:v>19538205.923855238</c:v>
                </c:pt>
                <c:pt idx="104" formatCode="0">
                  <c:v>19871324.408013925</c:v>
                </c:pt>
                <c:pt idx="105" formatCode="0">
                  <c:v>20198784.854501963</c:v>
                </c:pt>
                <c:pt idx="106" formatCode="0">
                  <c:v>20520862.72135539</c:v>
                </c:pt>
                <c:pt idx="107" formatCode="0">
                  <c:v>20836030.457447652</c:v>
                </c:pt>
                <c:pt idx="108" formatCode="0">
                  <c:v>21148917.142727494</c:v>
                </c:pt>
                <c:pt idx="109" formatCode="0">
                  <c:v>21459178.992720701</c:v>
                </c:pt>
                <c:pt idx="110" formatCode="0">
                  <c:v>21766548.620947711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2-45D6-A670-01D07F030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769496"/>
        <c:axId val="650806232"/>
      </c:lineChart>
      <c:catAx>
        <c:axId val="65076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8062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5080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769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613735857299399E-2"/>
          <c:y val="0.93962394060037435"/>
          <c:w val="0.88007635967112574"/>
          <c:h val="6.0376059399625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holders'!$IW$12</c:f>
              <c:strCache>
                <c:ptCount val="1"/>
                <c:pt idx="0">
                  <c:v> Australian licences per person</c:v>
                </c:pt>
              </c:strCache>
            </c:strRef>
          </c:tx>
          <c:spPr>
            <a:ln w="698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holders'!$IV$13:$IV$123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holders'!$IW$13:$IW$123</c:f>
              <c:numCache>
                <c:formatCode>General</c:formatCode>
                <c:ptCount val="111"/>
                <c:pt idx="2" formatCode="0.000">
                  <c:v>3.0522105075794136E-2</c:v>
                </c:pt>
                <c:pt idx="3" formatCode="0.000">
                  <c:v>3.9790020309573043E-2</c:v>
                </c:pt>
                <c:pt idx="4" formatCode="0.000">
                  <c:v>5.4072109304810503E-2</c:v>
                </c:pt>
                <c:pt idx="5" formatCode="0.000">
                  <c:v>6.871965231238629E-2</c:v>
                </c:pt>
                <c:pt idx="6" formatCode="0.000">
                  <c:v>8.3800047097289915E-2</c:v>
                </c:pt>
                <c:pt idx="7" formatCode="0.000">
                  <c:v>9.9233034438973231E-2</c:v>
                </c:pt>
                <c:pt idx="8" formatCode="0.000">
                  <c:v>0.11101057682080159</c:v>
                </c:pt>
                <c:pt idx="9" formatCode="0.000">
                  <c:v>0.12255450217525402</c:v>
                </c:pt>
                <c:pt idx="10" formatCode="0.000">
                  <c:v>0.13001579754555098</c:v>
                </c:pt>
                <c:pt idx="11" formatCode="0.000">
                  <c:v>0.12502792959090972</c:v>
                </c:pt>
                <c:pt idx="12" formatCode="0.000">
                  <c:v>0.12030288473424845</c:v>
                </c:pt>
                <c:pt idx="13" formatCode="0.000">
                  <c:v>0.12361540002337763</c:v>
                </c:pt>
                <c:pt idx="14" formatCode="0.000">
                  <c:v>0.12879189280383527</c:v>
                </c:pt>
                <c:pt idx="15" formatCode="0.000">
                  <c:v>0.1347053339033959</c:v>
                </c:pt>
                <c:pt idx="16" formatCode="0.000">
                  <c:v>0.14375575122260129</c:v>
                </c:pt>
                <c:pt idx="17" formatCode="0.000">
                  <c:v>0.15898683954046056</c:v>
                </c:pt>
                <c:pt idx="18" formatCode="0.000">
                  <c:v>0.16920044195816167</c:v>
                </c:pt>
                <c:pt idx="19" formatCode="0.000">
                  <c:v>0.17664571487545944</c:v>
                </c:pt>
                <c:pt idx="20" formatCode="0.000">
                  <c:v>0.17790338742940051</c:v>
                </c:pt>
                <c:pt idx="21" formatCode="0.000">
                  <c:v>0.17340058147975201</c:v>
                </c:pt>
                <c:pt idx="22" formatCode="0.000">
                  <c:v>0.15879953818903114</c:v>
                </c:pt>
                <c:pt idx="23" formatCode="0.000">
                  <c:v>0.15404933168990551</c:v>
                </c:pt>
                <c:pt idx="24" formatCode="0.000">
                  <c:v>0.15519448734508304</c:v>
                </c:pt>
                <c:pt idx="25" formatCode="0.000">
                  <c:v>0.1609596152981734</c:v>
                </c:pt>
                <c:pt idx="26" formatCode="0.000">
                  <c:v>0.18182640639940736</c:v>
                </c:pt>
                <c:pt idx="27" formatCode="0.000">
                  <c:v>0.19506797614376428</c:v>
                </c:pt>
                <c:pt idx="28" formatCode="0.000">
                  <c:v>0.20471654839056405</c:v>
                </c:pt>
                <c:pt idx="29" formatCode="0.000">
                  <c:v>0.21183828454478046</c:v>
                </c:pt>
                <c:pt idx="30" formatCode="0.000">
                  <c:v>0.22284284639428292</c:v>
                </c:pt>
                <c:pt idx="31" formatCode="0.000">
                  <c:v>0.23294398429513621</c:v>
                </c:pt>
                <c:pt idx="32" formatCode="0.000">
                  <c:v>0.25046034964770408</c:v>
                </c:pt>
                <c:pt idx="33" formatCode="0.000">
                  <c:v>0.25629223196962042</c:v>
                </c:pt>
                <c:pt idx="34" formatCode="0.000">
                  <c:v>0.27158734242734084</c:v>
                </c:pt>
                <c:pt idx="35" formatCode="0.000">
                  <c:v>0.28375375370833034</c:v>
                </c:pt>
                <c:pt idx="36" formatCode="0.000">
                  <c:v>0.29673489802196862</c:v>
                </c:pt>
                <c:pt idx="37" formatCode="0.000">
                  <c:v>0.30259105866275554</c:v>
                </c:pt>
                <c:pt idx="38" formatCode="0.000">
                  <c:v>0.31418629476593363</c:v>
                </c:pt>
                <c:pt idx="39" formatCode="0.000">
                  <c:v>0.320359257005569</c:v>
                </c:pt>
                <c:pt idx="40" formatCode="0.000">
                  <c:v>0.33075399574872216</c:v>
                </c:pt>
                <c:pt idx="41" formatCode="0.000">
                  <c:v>0.34373457057229506</c:v>
                </c:pt>
                <c:pt idx="42" formatCode="0.000">
                  <c:v>0.35193867691243869</c:v>
                </c:pt>
                <c:pt idx="43" formatCode="0.000">
                  <c:v>0.35764221330934121</c:v>
                </c:pt>
                <c:pt idx="44" formatCode="0.000">
                  <c:v>0.3708011226148285</c:v>
                </c:pt>
                <c:pt idx="45" formatCode="0.000">
                  <c:v>0.37980921949555441</c:v>
                </c:pt>
                <c:pt idx="46" formatCode="0.000">
                  <c:v>0.38381955561308984</c:v>
                </c:pt>
                <c:pt idx="47" formatCode="0.000">
                  <c:v>0.39855741481829698</c:v>
                </c:pt>
                <c:pt idx="48" formatCode="0.000">
                  <c:v>0.40500825547294061</c:v>
                </c:pt>
                <c:pt idx="49" formatCode="0.000">
                  <c:v>0.41963302692446131</c:v>
                </c:pt>
                <c:pt idx="50" formatCode="0.000">
                  <c:v>0.43301795061193321</c:v>
                </c:pt>
                <c:pt idx="51" formatCode="0.000">
                  <c:v>0.4434686768278624</c:v>
                </c:pt>
                <c:pt idx="52" formatCode="0.000">
                  <c:v>0.45335978019081097</c:v>
                </c:pt>
                <c:pt idx="53" formatCode="0.000">
                  <c:v>0.46398099954258215</c:v>
                </c:pt>
                <c:pt idx="54" formatCode="0.000">
                  <c:v>0.48294100684098445</c:v>
                </c:pt>
                <c:pt idx="55" formatCode="0.000">
                  <c:v>0.49379927346282498</c:v>
                </c:pt>
                <c:pt idx="56" formatCode="0.000">
                  <c:v>0.50780482386476256</c:v>
                </c:pt>
                <c:pt idx="57" formatCode="0.000">
                  <c:v>0.52473808762191132</c:v>
                </c:pt>
                <c:pt idx="58" formatCode="0.000">
                  <c:v>0.53247752914525448</c:v>
                </c:pt>
                <c:pt idx="59" formatCode="0.000">
                  <c:v>0.53810561856985573</c:v>
                </c:pt>
                <c:pt idx="60" formatCode="0.000">
                  <c:v>0.54679981650381393</c:v>
                </c:pt>
                <c:pt idx="61" formatCode="0.000">
                  <c:v>0.55730599476656595</c:v>
                </c:pt>
                <c:pt idx="62" formatCode="0.000">
                  <c:v>0.56504600960042983</c:v>
                </c:pt>
                <c:pt idx="63" formatCode="0.000">
                  <c:v>0.57222505998285844</c:v>
                </c:pt>
                <c:pt idx="64" formatCode="0.000">
                  <c:v>0.57899627627582706</c:v>
                </c:pt>
                <c:pt idx="65" formatCode="0.000">
                  <c:v>0.5902238871724057</c:v>
                </c:pt>
                <c:pt idx="66" formatCode="0.000">
                  <c:v>0.60170861493399075</c:v>
                </c:pt>
                <c:pt idx="67" formatCode="0.000">
                  <c:v>0.60660969092012096</c:v>
                </c:pt>
                <c:pt idx="68" formatCode="0.000">
                  <c:v>0.61590550721859894</c:v>
                </c:pt>
                <c:pt idx="69" formatCode="0.000">
                  <c:v>0.6206548535700378</c:v>
                </c:pt>
                <c:pt idx="70" formatCode="0.000">
                  <c:v>0.62614609723795223</c:v>
                </c:pt>
                <c:pt idx="71" formatCode="0.000">
                  <c:v>0.62930955094813124</c:v>
                </c:pt>
                <c:pt idx="72" formatCode="0.000">
                  <c:v>0.63130251057921605</c:v>
                </c:pt>
                <c:pt idx="73" formatCode="0.000">
                  <c:v>0.63606706337675956</c:v>
                </c:pt>
                <c:pt idx="74" formatCode="0.000">
                  <c:v>0.64010125842429633</c:v>
                </c:pt>
                <c:pt idx="75" formatCode="0.000">
                  <c:v>0.64500971565540821</c:v>
                </c:pt>
                <c:pt idx="76" formatCode="0.000">
                  <c:v>0.64917502717384834</c:v>
                </c:pt>
                <c:pt idx="77" formatCode="0.000">
                  <c:v>0.6564370730548228</c:v>
                </c:pt>
                <c:pt idx="78" formatCode="0.000">
                  <c:v>0.66157423894701051</c:v>
                </c:pt>
                <c:pt idx="79" formatCode="0.000">
                  <c:v>0.66493996532361865</c:v>
                </c:pt>
                <c:pt idx="80" formatCode="0.000">
                  <c:v>0.66806185327377499</c:v>
                </c:pt>
                <c:pt idx="81" formatCode="0.000">
                  <c:v>0.66671537462900388</c:v>
                </c:pt>
                <c:pt idx="82" formatCode="0.000">
                  <c:v>0.67350728742479704</c:v>
                </c:pt>
                <c:pt idx="83" formatCode="0.000">
                  <c:v>0.67778363654897789</c:v>
                </c:pt>
                <c:pt idx="84" formatCode="0.000">
                  <c:v>0.68104887549210291</c:v>
                </c:pt>
                <c:pt idx="85" formatCode="0.000">
                  <c:v>0.68394797774970206</c:v>
                </c:pt>
                <c:pt idx="86" formatCode="0.000">
                  <c:v>0.68731214224684811</c:v>
                </c:pt>
                <c:pt idx="87" formatCode="0.000">
                  <c:v>0.69129243973699928</c:v>
                </c:pt>
                <c:pt idx="88" formatCode="0.000">
                  <c:v>0.69157238373270391</c:v>
                </c:pt>
                <c:pt idx="89" formatCode="0.000">
                  <c:v>0.69597546066336657</c:v>
                </c:pt>
                <c:pt idx="90" formatCode="0.000">
                  <c:v>0.69762907492462434</c:v>
                </c:pt>
                <c:pt idx="91" formatCode="0.000">
                  <c:v>0.70406430614812254</c:v>
                </c:pt>
                <c:pt idx="92" formatCode="0.000">
                  <c:v>0.70494460671207715</c:v>
                </c:pt>
                <c:pt idx="93" formatCode="0.000">
                  <c:v>0.70709078014797766</c:v>
                </c:pt>
                <c:pt idx="94" formatCode="0.000">
                  <c:v>0.70726117037592451</c:v>
                </c:pt>
                <c:pt idx="95" formatCode="0.000">
                  <c:v>0.70818574815026536</c:v>
                </c:pt>
                <c:pt idx="96" formatCode="0.000">
                  <c:v>0.7084771145106975</c:v>
                </c:pt>
                <c:pt idx="97" formatCode="0.000">
                  <c:v>0.71155294729866514</c:v>
                </c:pt>
                <c:pt idx="98" formatCode="0.000">
                  <c:v>0.71355069504500168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F-44E1-A5BE-208E16B93418}"/>
            </c:ext>
          </c:extLst>
        </c:ser>
        <c:ser>
          <c:idx val="2"/>
          <c:order val="1"/>
          <c:tx>
            <c:strRef>
              <c:f>'Licence holders'!$IY$12</c:f>
              <c:strCache>
                <c:ptCount val="1"/>
                <c:pt idx="0">
                  <c:v>predicted Australia-level</c:v>
                </c:pt>
              </c:strCache>
            </c:strRef>
          </c:tx>
          <c:spPr>
            <a:ln w="412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holders'!$IV$13:$IV$123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holders'!$IY$13:$IY$123</c:f>
              <c:numCache>
                <c:formatCode>General</c:formatCode>
                <c:ptCount val="111"/>
                <c:pt idx="2" formatCode="0.000">
                  <c:v>5.0607446777647842E-2</c:v>
                </c:pt>
                <c:pt idx="3" formatCode="0.000">
                  <c:v>5.3664525295189072E-2</c:v>
                </c:pt>
                <c:pt idx="4" formatCode="0.000">
                  <c:v>5.6890923844718159E-2</c:v>
                </c:pt>
                <c:pt idx="5" formatCode="0.000">
                  <c:v>6.0294132972792173E-2</c:v>
                </c:pt>
                <c:pt idx="6" formatCode="0.000">
                  <c:v>6.3881743354718926E-2</c:v>
                </c:pt>
                <c:pt idx="7" formatCode="0.000">
                  <c:v>6.7661415758735313E-2</c:v>
                </c:pt>
                <c:pt idx="8" formatCode="0.000">
                  <c:v>7.1640846690709012E-2</c:v>
                </c:pt>
                <c:pt idx="9" formatCode="0.000">
                  <c:v>7.5827729488411572E-2</c:v>
                </c:pt>
                <c:pt idx="10" formatCode="0.000">
                  <c:v>8.0229710667204482E-2</c:v>
                </c:pt>
                <c:pt idx="11" formatCode="0.000">
                  <c:v>8.4854341362008895E-2</c:v>
                </c:pt>
                <c:pt idx="12" formatCode="0.000">
                  <c:v>8.9709023764712612E-2</c:v>
                </c:pt>
                <c:pt idx="13" formatCode="0.000">
                  <c:v>9.4800952522611101E-2</c:v>
                </c:pt>
                <c:pt idx="14" formatCode="0.000">
                  <c:v>0.10013705114278379</c:v>
                </c:pt>
                <c:pt idx="15" formatCode="0.000">
                  <c:v>0.10572390353990685</c:v>
                </c:pt>
                <c:pt idx="16" formatCode="0.000">
                  <c:v>0.11156768097097243</c:v>
                </c:pt>
                <c:pt idx="17" formatCode="0.000">
                  <c:v>0.11767406471935105</c:v>
                </c:pt>
                <c:pt idx="18" formatCode="0.000">
                  <c:v>0.12404816502168298</c:v>
                </c:pt>
                <c:pt idx="19" formatCode="0.000">
                  <c:v>0.13069443687267629</c:v>
                </c:pt>
                <c:pt idx="20" formatCode="0.000">
                  <c:v>0.13761659349277131</c:v>
                </c:pt>
                <c:pt idx="21" formatCode="0.000">
                  <c:v>0.14481751839878759</c:v>
                </c:pt>
                <c:pt idx="22" formatCode="0.000">
                  <c:v>0.15229917717427521</c:v>
                </c:pt>
                <c:pt idx="23" formatCode="0.000">
                  <c:v>0.16006253018971511</c:v>
                </c:pt>
                <c:pt idx="24" formatCode="0.000">
                  <c:v>0.16810744766756675</c:v>
                </c:pt>
                <c:pt idx="25" formatCode="0.000">
                  <c:v>0.17643262861737935</c:v>
                </c:pt>
                <c:pt idx="26" formatCode="0.000">
                  <c:v>0.18503552527519765</c:v>
                </c:pt>
                <c:pt idx="27" formatCode="0.000">
                  <c:v>0.19391227476243153</c:v>
                </c:pt>
                <c:pt idx="28" formatCode="0.000">
                  <c:v>0.20305763972533439</c:v>
                </c:pt>
                <c:pt idx="29" formatCode="0.000">
                  <c:v>0.21246495972067947</c:v>
                </c:pt>
                <c:pt idx="30" formatCode="0.000">
                  <c:v>0.2221261150702647</c:v>
                </c:pt>
                <c:pt idx="31" formatCode="0.000">
                  <c:v>0.23203150481176193</c:v>
                </c:pt>
                <c:pt idx="32" formatCode="0.000">
                  <c:v>0.24217004022292629</c:v>
                </c:pt>
                <c:pt idx="33" formatCode="0.000">
                  <c:v>0.25252915518899832</c:v>
                </c:pt>
                <c:pt idx="34" formatCode="0.000">
                  <c:v>0.26309483442023618</c:v>
                </c:pt>
                <c:pt idx="35" formatCode="0.000">
                  <c:v>0.2738516602113979</c:v>
                </c:pt>
                <c:pt idx="36" formatCode="0.000">
                  <c:v>0.28478287807380959</c:v>
                </c:pt>
                <c:pt idx="37" formatCode="0.000">
                  <c:v>0.29587048117220427</c:v>
                </c:pt>
                <c:pt idx="38" formatCode="0.000">
                  <c:v>0.30709531307406396</c:v>
                </c:pt>
                <c:pt idx="39" formatCode="0.000">
                  <c:v>0.31843718788212738</c:v>
                </c:pt>
                <c:pt idx="40" formatCode="0.000">
                  <c:v>0.32987502638602545</c:v>
                </c:pt>
                <c:pt idx="41" formatCode="0.000">
                  <c:v>0.34138700645256165</c:v>
                </c:pt>
                <c:pt idx="42" formatCode="0.000">
                  <c:v>0.35295072549203471</c:v>
                </c:pt>
                <c:pt idx="43" formatCode="0.000">
                  <c:v>0.36454337250552815</c:v>
                </c:pt>
                <c:pt idx="44" formatCode="0.000">
                  <c:v>0.37614190694906535</c:v>
                </c:pt>
                <c:pt idx="45" formatCode="0.000">
                  <c:v>0.38772324145637632</c:v>
                </c:pt>
                <c:pt idx="46" formatCode="0.000">
                  <c:v>0.39926442535113021</c:v>
                </c:pt>
                <c:pt idx="47" formatCode="0.000">
                  <c:v>0.41074282585671995</c:v>
                </c:pt>
                <c:pt idx="48" formatCode="0.000">
                  <c:v>0.42213630397801538</c:v>
                </c:pt>
                <c:pt idx="49" formatCode="0.000">
                  <c:v>0.43342338218205412</c:v>
                </c:pt>
                <c:pt idx="50" formatCode="0.000">
                  <c:v>0.44458340123674067</c:v>
                </c:pt>
                <c:pt idx="51" formatCode="0.000">
                  <c:v>0.45559666386835185</c:v>
                </c:pt>
                <c:pt idx="52" formatCode="0.000">
                  <c:v>0.46644456325729577</c:v>
                </c:pt>
                <c:pt idx="53" formatCode="0.000">
                  <c:v>0.47710969479249665</c:v>
                </c:pt>
                <c:pt idx="54" formatCode="0.000">
                  <c:v>0.48757594993219328</c:v>
                </c:pt>
                <c:pt idx="55" formatCode="0.000">
                  <c:v>0.49782859145674158</c:v>
                </c:pt>
                <c:pt idx="56" formatCode="0.000">
                  <c:v>0.50785430983168889</c:v>
                </c:pt>
                <c:pt idx="57" formatCode="0.000">
                  <c:v>0.51764126081263995</c:v>
                </c:pt>
                <c:pt idx="58" formatCode="0.000">
                  <c:v>0.52717908480487874</c:v>
                </c:pt>
                <c:pt idx="59" formatCode="0.000">
                  <c:v>0.5364589088302516</c:v>
                </c:pt>
                <c:pt idx="60" formatCode="0.000">
                  <c:v>0.54547333224392658</c:v>
                </c:pt>
                <c:pt idx="61" formatCode="0.000">
                  <c:v>0.55421639757951446</c:v>
                </c:pt>
                <c:pt idx="62" formatCode="0.000">
                  <c:v>0.562683548080395</c:v>
                </c:pt>
                <c:pt idx="63" formatCode="0.000">
                  <c:v>0.57087157359815455</c:v>
                </c:pt>
                <c:pt idx="64" formatCode="0.000">
                  <c:v>0.57877854660808004</c:v>
                </c:pt>
                <c:pt idx="65" formatCode="0.000">
                  <c:v>0.58640375011069579</c:v>
                </c:pt>
                <c:pt idx="66" formatCode="0.000">
                  <c:v>0.59374759916274789</c:v>
                </c:pt>
                <c:pt idx="67" formatCode="0.000">
                  <c:v>0.60081155771706696</c:v>
                </c:pt>
                <c:pt idx="68" formatCode="0.000">
                  <c:v>0.6075980523551765</c:v>
                </c:pt>
                <c:pt idx="69" formatCode="0.000">
                  <c:v>0.61411038437625898</c:v>
                </c:pt>
                <c:pt idx="70" formatCode="0.000">
                  <c:v>0.62035264156790171</c:v>
                </c:pt>
                <c:pt idx="71" formatCode="0.000">
                  <c:v>0.62632961083427618</c:v>
                </c:pt>
                <c:pt idx="72" formatCode="0.000">
                  <c:v>0.63204669270178737</c:v>
                </c:pt>
                <c:pt idx="73" formatCode="0.000">
                  <c:v>0.63750981856581179</c:v>
                </c:pt>
                <c:pt idx="74" formatCode="0.000">
                  <c:v>0.64272537138914099</c:v>
                </c:pt>
                <c:pt idx="75" formatCode="0.000">
                  <c:v>0.64770011041659969</c:v>
                </c:pt>
                <c:pt idx="76" formatCode="0.000">
                  <c:v>0.6524411003336551</c:v>
                </c:pt>
                <c:pt idx="77" formatCode="0.000">
                  <c:v>0.65695564517154881</c:v>
                </c:pt>
                <c:pt idx="78" formatCode="0.000">
                  <c:v>0.66125122714881401</c:v>
                </c:pt>
                <c:pt idx="79" formatCode="0.000">
                  <c:v>0.66533545053960996</c:v>
                </c:pt>
                <c:pt idx="80" formatCode="0.000">
                  <c:v>0.66921599057325265</c:v>
                </c:pt>
                <c:pt idx="81" formatCode="0.000">
                  <c:v>0.67290054729639903</c:v>
                </c:pt>
                <c:pt idx="82" formatCode="0.000">
                  <c:v>0.67639680426895876</c:v>
                </c:pt>
                <c:pt idx="83" formatCode="0.000">
                  <c:v>0.67971239191616528</c:v>
                </c:pt>
                <c:pt idx="84" formatCode="0.000">
                  <c:v>0.68285485532136003</c:v>
                </c:pt>
                <c:pt idx="85" formatCode="0.000">
                  <c:v>0.6858316262158648</c:v>
                </c:pt>
                <c:pt idx="86" formatCode="0.000">
                  <c:v>0.68864999890273026</c:v>
                </c:pt>
                <c:pt idx="87" formatCode="0.000">
                  <c:v>0.69131710983902595</c:v>
                </c:pt>
                <c:pt idx="88" formatCode="0.000">
                  <c:v>0.69383992059561739</c:v>
                </c:pt>
                <c:pt idx="89" formatCode="0.000">
                  <c:v>0.69622520391300868</c:v>
                </c:pt>
                <c:pt idx="90" formatCode="0.000">
                  <c:v>0.6984795325758747</c:v>
                </c:pt>
                <c:pt idx="91" formatCode="0.000">
                  <c:v>0.70060927083650226</c:v>
                </c:pt>
                <c:pt idx="92" formatCode="0.000">
                  <c:v>0.70262056812770024</c:v>
                </c:pt>
                <c:pt idx="93" formatCode="0.000">
                  <c:v>0.70451935481816819</c:v>
                </c:pt>
                <c:pt idx="94" formatCode="0.000">
                  <c:v>0.70631133977721228</c:v>
                </c:pt>
                <c:pt idx="95" formatCode="0.000">
                  <c:v>0.70800200953056602</c:v>
                </c:pt>
                <c:pt idx="96" formatCode="0.000">
                  <c:v>0.70959662880447494</c:v>
                </c:pt>
                <c:pt idx="97" formatCode="0.000">
                  <c:v>0.71110024227079094</c:v>
                </c:pt>
                <c:pt idx="98" formatCode="0.000">
                  <c:v>0.71251767732129812</c:v>
                </c:pt>
                <c:pt idx="99" formatCode="0.000">
                  <c:v>0.71385354771462795</c:v>
                </c:pt>
                <c:pt idx="100" formatCode="0.000">
                  <c:v>0.71511225795374389</c:v>
                </c:pt>
                <c:pt idx="101" formatCode="0.000">
                  <c:v>0.71629800826594758</c:v>
                </c:pt>
                <c:pt idx="102" formatCode="0.000">
                  <c:v>0.717414800070587</c:v>
                </c:pt>
                <c:pt idx="103" formatCode="0.000">
                  <c:v>0.71846644183207131</c:v>
                </c:pt>
                <c:pt idx="104" formatCode="0.000">
                  <c:v>0.71945655520737484</c:v>
                </c:pt>
                <c:pt idx="105" formatCode="0.000">
                  <c:v>0.72038858140794282</c:v>
                </c:pt>
                <c:pt idx="106" formatCode="0.000">
                  <c:v>0.72126578770577887</c:v>
                </c:pt>
                <c:pt idx="107" formatCode="0.000">
                  <c:v>0.72209127402253848</c:v>
                </c:pt>
                <c:pt idx="108" formatCode="0.000">
                  <c:v>0.72286797954867865</c:v>
                </c:pt>
                <c:pt idx="109" formatCode="0.000">
                  <c:v>0.7235986893471732</c:v>
                </c:pt>
                <c:pt idx="110" formatCode="0.000">
                  <c:v>0.7242860409030345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F-44E1-A5BE-208E16B93418}"/>
            </c:ext>
          </c:extLst>
        </c:ser>
        <c:ser>
          <c:idx val="1"/>
          <c:order val="2"/>
          <c:tx>
            <c:strRef>
              <c:f>'Licence holders'!$IX$12</c:f>
              <c:strCache>
                <c:ptCount val="1"/>
                <c:pt idx="0">
                  <c:v> predicted by State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holders'!$IV$13:$IV$123</c:f>
              <c:numCache>
                <c:formatCode>General</c:formatCode>
                <c:ptCount val="11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  <c:pt idx="104">
                  <c:v>2024</c:v>
                </c:pt>
                <c:pt idx="105">
                  <c:v>2025</c:v>
                </c:pt>
                <c:pt idx="106">
                  <c:v>2026</c:v>
                </c:pt>
                <c:pt idx="107">
                  <c:v>2027</c:v>
                </c:pt>
                <c:pt idx="108">
                  <c:v>2028</c:v>
                </c:pt>
                <c:pt idx="109">
                  <c:v>2029</c:v>
                </c:pt>
                <c:pt idx="110">
                  <c:v>2030</c:v>
                </c:pt>
              </c:numCache>
            </c:numRef>
          </c:cat>
          <c:val>
            <c:numRef>
              <c:f>'Licence holders'!$IX$13:$IX$123</c:f>
              <c:numCache>
                <c:formatCode>General</c:formatCode>
                <c:ptCount val="111"/>
                <c:pt idx="2" formatCode="0.000">
                  <c:v>5.2117066899161971E-2</c:v>
                </c:pt>
                <c:pt idx="3" formatCode="0.000">
                  <c:v>5.5205856064016484E-2</c:v>
                </c:pt>
                <c:pt idx="4" formatCode="0.000">
                  <c:v>5.845988515195176E-2</c:v>
                </c:pt>
                <c:pt idx="5" formatCode="0.000">
                  <c:v>6.1878087254591492E-2</c:v>
                </c:pt>
                <c:pt idx="6" formatCode="0.000">
                  <c:v>6.5486011011813158E-2</c:v>
                </c:pt>
                <c:pt idx="7" formatCode="0.000">
                  <c:v>6.9253804931873955E-2</c:v>
                </c:pt>
                <c:pt idx="8" formatCode="0.000">
                  <c:v>7.3203047053383818E-2</c:v>
                </c:pt>
                <c:pt idx="9" formatCode="0.000">
                  <c:v>7.734263380581971E-2</c:v>
                </c:pt>
                <c:pt idx="10" formatCode="0.000">
                  <c:v>8.1706779398789842E-2</c:v>
                </c:pt>
                <c:pt idx="11" formatCode="0.000">
                  <c:v>8.6296971934783778E-2</c:v>
                </c:pt>
                <c:pt idx="12" formatCode="0.000">
                  <c:v>9.1107817192521062E-2</c:v>
                </c:pt>
                <c:pt idx="13" formatCode="0.000">
                  <c:v>9.6158022099164422E-2</c:v>
                </c:pt>
                <c:pt idx="14" formatCode="0.000">
                  <c:v>0.10144566442545733</c:v>
                </c:pt>
                <c:pt idx="15" formatCode="0.000">
                  <c:v>0.10696158065928509</c:v>
                </c:pt>
                <c:pt idx="16" formatCode="0.000">
                  <c:v>0.1127271603814472</c:v>
                </c:pt>
                <c:pt idx="17" formatCode="0.000">
                  <c:v>0.11873278682834719</c:v>
                </c:pt>
                <c:pt idx="18" formatCode="0.000">
                  <c:v>0.12502228430055579</c:v>
                </c:pt>
                <c:pt idx="19" formatCode="0.000">
                  <c:v>0.13155136590456479</c:v>
                </c:pt>
                <c:pt idx="20" formatCode="0.000">
                  <c:v>0.13836142201375681</c:v>
                </c:pt>
                <c:pt idx="21" formatCode="0.000">
                  <c:v>0.14550787149879138</c:v>
                </c:pt>
                <c:pt idx="22" formatCode="0.000">
                  <c:v>0.15291382051807137</c:v>
                </c:pt>
                <c:pt idx="23" formatCode="0.000">
                  <c:v>0.16051816085496753</c:v>
                </c:pt>
                <c:pt idx="24" formatCode="0.000">
                  <c:v>0.16841521315460167</c:v>
                </c:pt>
                <c:pt idx="25" formatCode="0.000">
                  <c:v>0.17654236109438987</c:v>
                </c:pt>
                <c:pt idx="26" formatCode="0.000">
                  <c:v>0.18503418589883433</c:v>
                </c:pt>
                <c:pt idx="27" formatCode="0.000">
                  <c:v>0.19379890960080201</c:v>
                </c:pt>
                <c:pt idx="28" formatCode="0.000">
                  <c:v>0.2028511868788847</c:v>
                </c:pt>
                <c:pt idx="29" formatCode="0.000">
                  <c:v>0.21213986452420569</c:v>
                </c:pt>
                <c:pt idx="30" formatCode="0.000">
                  <c:v>0.22171682170489779</c:v>
                </c:pt>
                <c:pt idx="31" formatCode="0.000">
                  <c:v>0.23151470379799802</c:v>
                </c:pt>
                <c:pt idx="32" formatCode="0.000">
                  <c:v>0.24157688549963188</c:v>
                </c:pt>
                <c:pt idx="33" formatCode="0.000">
                  <c:v>0.25185592533041001</c:v>
                </c:pt>
                <c:pt idx="34" formatCode="0.000">
                  <c:v>0.26236500089605086</c:v>
                </c:pt>
                <c:pt idx="35" formatCode="0.000">
                  <c:v>0.2730433720844323</c:v>
                </c:pt>
                <c:pt idx="36" formatCode="0.000">
                  <c:v>0.28394881802328337</c:v>
                </c:pt>
                <c:pt idx="37" formatCode="0.000">
                  <c:v>0.29497148859438332</c:v>
                </c:pt>
                <c:pt idx="38" formatCode="0.000">
                  <c:v>0.30615322814971097</c:v>
                </c:pt>
                <c:pt idx="39" formatCode="0.000">
                  <c:v>0.31746430113520302</c:v>
                </c:pt>
                <c:pt idx="40" formatCode="0.000">
                  <c:v>0.3289029368053058</c:v>
                </c:pt>
                <c:pt idx="41" formatCode="0.000">
                  <c:v>0.34040832968409995</c:v>
                </c:pt>
                <c:pt idx="42" formatCode="0.000">
                  <c:v>0.35196607031596094</c:v>
                </c:pt>
                <c:pt idx="43" formatCode="0.000">
                  <c:v>0.36276679619597124</c:v>
                </c:pt>
                <c:pt idx="44" formatCode="0.000">
                  <c:v>0.37359357786444447</c:v>
                </c:pt>
                <c:pt idx="45" formatCode="0.000">
                  <c:v>0.38475954372447702</c:v>
                </c:pt>
                <c:pt idx="46" formatCode="0.000">
                  <c:v>0.39606440367232848</c:v>
                </c:pt>
                <c:pt idx="47" formatCode="0.000">
                  <c:v>0.40680588149961927</c:v>
                </c:pt>
                <c:pt idx="48" formatCode="0.000">
                  <c:v>0.4183582190742714</c:v>
                </c:pt>
                <c:pt idx="49" formatCode="0.000">
                  <c:v>0.43004432930557779</c:v>
                </c:pt>
                <c:pt idx="50" formatCode="0.000">
                  <c:v>0.44133001610075134</c:v>
                </c:pt>
                <c:pt idx="51" formatCode="0.000">
                  <c:v>0.45234387150861421</c:v>
                </c:pt>
                <c:pt idx="52" formatCode="0.000">
                  <c:v>0.46319485365572427</c:v>
                </c:pt>
                <c:pt idx="53" formatCode="0.000">
                  <c:v>0.473906119356095</c:v>
                </c:pt>
                <c:pt idx="54" formatCode="0.000">
                  <c:v>0.4844164360658807</c:v>
                </c:pt>
                <c:pt idx="55" formatCode="0.000">
                  <c:v>0.49474560642775528</c:v>
                </c:pt>
                <c:pt idx="56" formatCode="0.000">
                  <c:v>0.50523203681838746</c:v>
                </c:pt>
                <c:pt idx="57" formatCode="0.000">
                  <c:v>0.51596885707344264</c:v>
                </c:pt>
                <c:pt idx="58" formatCode="0.000">
                  <c:v>0.52672548929750584</c:v>
                </c:pt>
                <c:pt idx="59" formatCode="0.000">
                  <c:v>0.53597523966813698</c:v>
                </c:pt>
                <c:pt idx="60" formatCode="0.000">
                  <c:v>0.54497756876005288</c:v>
                </c:pt>
                <c:pt idx="61" formatCode="0.000">
                  <c:v>0.55370480357562402</c:v>
                </c:pt>
                <c:pt idx="62" formatCode="0.000">
                  <c:v>0.56217651892286646</c:v>
                </c:pt>
                <c:pt idx="63" formatCode="0.000">
                  <c:v>0.57041428053748167</c:v>
                </c:pt>
                <c:pt idx="64" formatCode="0.000">
                  <c:v>0.57839294961555565</c:v>
                </c:pt>
                <c:pt idx="65" formatCode="0.000">
                  <c:v>0.58842407260516805</c:v>
                </c:pt>
                <c:pt idx="66" formatCode="0.000">
                  <c:v>0.59792266267723526</c:v>
                </c:pt>
                <c:pt idx="67" formatCode="0.000">
                  <c:v>0.60690908480987127</c:v>
                </c:pt>
                <c:pt idx="68" formatCode="0.000">
                  <c:v>0.6153886367346596</c:v>
                </c:pt>
                <c:pt idx="69" formatCode="0.000">
                  <c:v>0.62336211701646527</c:v>
                </c:pt>
                <c:pt idx="70" formatCode="0.000">
                  <c:v>0.62870916441506686</c:v>
                </c:pt>
                <c:pt idx="71" formatCode="0.000">
                  <c:v>0.63141593597388579</c:v>
                </c:pt>
                <c:pt idx="72" formatCode="0.000">
                  <c:v>0.63463284577842527</c:v>
                </c:pt>
                <c:pt idx="73" formatCode="0.000">
                  <c:v>0.63829227754983897</c:v>
                </c:pt>
                <c:pt idx="74" formatCode="0.000">
                  <c:v>0.6431474845939722</c:v>
                </c:pt>
                <c:pt idx="75" formatCode="0.000">
                  <c:v>0.64782078108297447</c:v>
                </c:pt>
                <c:pt idx="76" formatCode="0.000">
                  <c:v>0.65232046028007995</c:v>
                </c:pt>
                <c:pt idx="77" formatCode="0.000">
                  <c:v>0.65680944110566308</c:v>
                </c:pt>
                <c:pt idx="78" formatCode="0.000">
                  <c:v>0.66113608714778238</c:v>
                </c:pt>
                <c:pt idx="79" formatCode="0.000">
                  <c:v>0.66504442425373911</c:v>
                </c:pt>
                <c:pt idx="80" formatCode="0.000">
                  <c:v>0.66725532024467282</c:v>
                </c:pt>
                <c:pt idx="81" formatCode="0.000">
                  <c:v>0.66437355081872929</c:v>
                </c:pt>
                <c:pt idx="82" formatCode="0.000">
                  <c:v>0.67095096235889817</c:v>
                </c:pt>
                <c:pt idx="83" formatCode="0.000">
                  <c:v>0.67521578780627001</c:v>
                </c:pt>
                <c:pt idx="84" formatCode="0.000">
                  <c:v>0.6802154240819418</c:v>
                </c:pt>
                <c:pt idx="85" formatCode="0.000">
                  <c:v>0.6852255429326537</c:v>
                </c:pt>
                <c:pt idx="86" formatCode="0.000">
                  <c:v>0.6881288508560377</c:v>
                </c:pt>
                <c:pt idx="87" formatCode="0.000">
                  <c:v>0.69078589474508278</c:v>
                </c:pt>
                <c:pt idx="88" formatCode="0.000">
                  <c:v>0.69329663075445813</c:v>
                </c:pt>
                <c:pt idx="89" formatCode="0.000">
                  <c:v>0.69583565287189342</c:v>
                </c:pt>
                <c:pt idx="90" formatCode="0.000">
                  <c:v>0.69961623909937021</c:v>
                </c:pt>
                <c:pt idx="91" formatCode="0.000">
                  <c:v>0.70423785526065352</c:v>
                </c:pt>
                <c:pt idx="92" formatCode="0.000">
                  <c:v>0.70579825524111406</c:v>
                </c:pt>
                <c:pt idx="93" formatCode="0.000">
                  <c:v>0.70660878164902996</c:v>
                </c:pt>
                <c:pt idx="94" formatCode="0.000">
                  <c:v>0.70714416834740634</c:v>
                </c:pt>
                <c:pt idx="95" formatCode="0.000">
                  <c:v>0.7085558471433514</c:v>
                </c:pt>
                <c:pt idx="96" formatCode="0.000">
                  <c:v>0.70995179656753771</c:v>
                </c:pt>
                <c:pt idx="97" formatCode="0.000">
                  <c:v>0.71198664800479228</c:v>
                </c:pt>
                <c:pt idx="98" formatCode="0.000">
                  <c:v>0.71429945739443212</c:v>
                </c:pt>
                <c:pt idx="99" formatCode="0.000">
                  <c:v>0.7161078146997284</c:v>
                </c:pt>
                <c:pt idx="100" formatCode="0.000">
                  <c:v>0.71765551533489236</c:v>
                </c:pt>
                <c:pt idx="101" formatCode="0.000">
                  <c:v>0.71912341347637454</c:v>
                </c:pt>
                <c:pt idx="102" formatCode="0.000">
                  <c:v>0.72051543707387611</c:v>
                </c:pt>
                <c:pt idx="103" formatCode="0.000">
                  <c:v>0.72183535009235122</c:v>
                </c:pt>
                <c:pt idx="104" formatCode="0.000">
                  <c:v>0.72308675573596126</c:v>
                </c:pt>
                <c:pt idx="105" formatCode="0.000">
                  <c:v>0.72427310010421375</c:v>
                </c:pt>
                <c:pt idx="106" formatCode="0.000">
                  <c:v>0.72539767619808015</c:v>
                </c:pt>
                <c:pt idx="107" formatCode="0.000">
                  <c:v>0.72646362820306698</c:v>
                </c:pt>
                <c:pt idx="108" formatCode="0.000">
                  <c:v>0.72747395598468434</c:v>
                </c:pt>
                <c:pt idx="109" formatCode="0.000">
                  <c:v>0.72843151973955134</c:v>
                </c:pt>
                <c:pt idx="110" formatCode="0.000">
                  <c:v>0.72933904475248745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BF-44E1-A5BE-208E16B93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082056"/>
        <c:axId val="760079432"/>
      </c:lineChart>
      <c:catAx>
        <c:axId val="76008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0794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0079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082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'Licence holders'!$FT$12</c:f>
              <c:strCache>
                <c:ptCount val="1"/>
                <c:pt idx="0">
                  <c:v> licences per person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holders'!$FQ$38:$FQ$123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holders'!$FT$38:$FT$123</c:f>
              <c:numCache>
                <c:formatCode>0.000</c:formatCode>
                <c:ptCount val="86"/>
                <c:pt idx="0">
                  <c:v>0.17396746425043003</c:v>
                </c:pt>
                <c:pt idx="1">
                  <c:v>0.19575100273586413</c:v>
                </c:pt>
                <c:pt idx="2">
                  <c:v>0.21030692370824888</c:v>
                </c:pt>
                <c:pt idx="3">
                  <c:v>0.22204322519020989</c:v>
                </c:pt>
                <c:pt idx="4">
                  <c:v>0.22430731040805024</c:v>
                </c:pt>
                <c:pt idx="5">
                  <c:v>0.23473228163283719</c:v>
                </c:pt>
                <c:pt idx="6">
                  <c:v>0.24925576941060745</c:v>
                </c:pt>
                <c:pt idx="7">
                  <c:v>0.26893404347509969</c:v>
                </c:pt>
                <c:pt idx="8">
                  <c:v>0.26560577097432486</c:v>
                </c:pt>
                <c:pt idx="9">
                  <c:v>0.28368898574279677</c:v>
                </c:pt>
                <c:pt idx="10">
                  <c:v>0.2830835737455436</c:v>
                </c:pt>
                <c:pt idx="11">
                  <c:v>0.30342150073788171</c:v>
                </c:pt>
                <c:pt idx="12">
                  <c:v>0.30717224011107502</c:v>
                </c:pt>
                <c:pt idx="13">
                  <c:v>0.31726236218609732</c:v>
                </c:pt>
                <c:pt idx="14">
                  <c:v>0.31946483819835003</c:v>
                </c:pt>
                <c:pt idx="15">
                  <c:v>0.33173660041544528</c:v>
                </c:pt>
                <c:pt idx="16">
                  <c:v>0.34619254957255358</c:v>
                </c:pt>
                <c:pt idx="17">
                  <c:v>0.35545392057328185</c:v>
                </c:pt>
                <c:pt idx="18">
                  <c:v>0.35914566741707216</c:v>
                </c:pt>
                <c:pt idx="19">
                  <c:v>0.36716277709395589</c:v>
                </c:pt>
                <c:pt idx="20">
                  <c:v>0.37652146194172786</c:v>
                </c:pt>
                <c:pt idx="21">
                  <c:v>0.38313837890720054</c:v>
                </c:pt>
                <c:pt idx="22">
                  <c:v>0.39262301355250773</c:v>
                </c:pt>
                <c:pt idx="23">
                  <c:v>0.40321123193347658</c:v>
                </c:pt>
                <c:pt idx="24">
                  <c:v>0.4139597387417881</c:v>
                </c:pt>
                <c:pt idx="25">
                  <c:v>0.42527576443941101</c:v>
                </c:pt>
                <c:pt idx="26">
                  <c:v>0.43494637569446143</c:v>
                </c:pt>
                <c:pt idx="27">
                  <c:v>0.44632740585602648</c:v>
                </c:pt>
                <c:pt idx="28">
                  <c:v>0.46169584909914696</c:v>
                </c:pt>
                <c:pt idx="29">
                  <c:v>0.49442105201497649</c:v>
                </c:pt>
                <c:pt idx="30">
                  <c:v>0.49792828455941629</c:v>
                </c:pt>
                <c:pt idx="31">
                  <c:v>0.51360556536198321</c:v>
                </c:pt>
                <c:pt idx="32">
                  <c:v>0.52966567675101972</c:v>
                </c:pt>
                <c:pt idx="33">
                  <c:v>0.52178797901214857</c:v>
                </c:pt>
                <c:pt idx="34">
                  <c:v>0.53318464411592614</c:v>
                </c:pt>
                <c:pt idx="35">
                  <c:v>0.54172326465273624</c:v>
                </c:pt>
                <c:pt idx="36">
                  <c:v>0.55276409410180161</c:v>
                </c:pt>
                <c:pt idx="37">
                  <c:v>0.56486662475863225</c:v>
                </c:pt>
                <c:pt idx="38">
                  <c:v>0.57454638622970688</c:v>
                </c:pt>
                <c:pt idx="39">
                  <c:v>0.58128950087477171</c:v>
                </c:pt>
                <c:pt idx="40">
                  <c:v>0.60018232708780528</c:v>
                </c:pt>
                <c:pt idx="41">
                  <c:v>0.62202657337817024</c:v>
                </c:pt>
                <c:pt idx="42">
                  <c:v>0.61527071376502884</c:v>
                </c:pt>
                <c:pt idx="43">
                  <c:v>0.63264665041199353</c:v>
                </c:pt>
                <c:pt idx="44">
                  <c:v>0.6461125086917997</c:v>
                </c:pt>
                <c:pt idx="45">
                  <c:v>0.65666976964284407</c:v>
                </c:pt>
                <c:pt idx="46">
                  <c:v>0.6659322640872164</c:v>
                </c:pt>
                <c:pt idx="47">
                  <c:v>0.6724526017495327</c:v>
                </c:pt>
                <c:pt idx="48">
                  <c:v>0.67918416515676605</c:v>
                </c:pt>
                <c:pt idx="49">
                  <c:v>0.68142331671282896</c:v>
                </c:pt>
                <c:pt idx="50">
                  <c:v>0.68329131148197064</c:v>
                </c:pt>
                <c:pt idx="51">
                  <c:v>0.68675082425869649</c:v>
                </c:pt>
                <c:pt idx="52">
                  <c:v>0.69365506335000759</c:v>
                </c:pt>
                <c:pt idx="53">
                  <c:v>0.70078595739790794</c:v>
                </c:pt>
                <c:pt idx="54">
                  <c:v>0.70791685144580807</c:v>
                </c:pt>
                <c:pt idx="55">
                  <c:v>0.7150477454937082</c:v>
                </c:pt>
                <c:pt idx="56">
                  <c:v>0.72217863954160866</c:v>
                </c:pt>
                <c:pt idx="57">
                  <c:v>0.71999268399565186</c:v>
                </c:pt>
                <c:pt idx="58">
                  <c:v>0.72175975628159095</c:v>
                </c:pt>
                <c:pt idx="59">
                  <c:v>0.72501279925283968</c:v>
                </c:pt>
                <c:pt idx="60">
                  <c:v>0.72720700513684799</c:v>
                </c:pt>
                <c:pt idx="61">
                  <c:v>0.7276711872835685</c:v>
                </c:pt>
                <c:pt idx="62">
                  <c:v>0.72746027703072957</c:v>
                </c:pt>
                <c:pt idx="63">
                  <c:v>0.72647351581473685</c:v>
                </c:pt>
                <c:pt idx="64">
                  <c:v>0.73294131246628436</c:v>
                </c:pt>
                <c:pt idx="65">
                  <c:v>0.72848350543232931</c:v>
                </c:pt>
                <c:pt idx="66">
                  <c:v>0.73324597038869288</c:v>
                </c:pt>
                <c:pt idx="67">
                  <c:v>0.73184424271380799</c:v>
                </c:pt>
                <c:pt idx="68">
                  <c:v>0.73038006478770778</c:v>
                </c:pt>
                <c:pt idx="69">
                  <c:v>0.73125701877894456</c:v>
                </c:pt>
                <c:pt idx="70">
                  <c:v>0.72806220214868078</c:v>
                </c:pt>
                <c:pt idx="71">
                  <c:v>0.72406221146253169</c:v>
                </c:pt>
                <c:pt idx="72">
                  <c:v>0.72222143128321947</c:v>
                </c:pt>
                <c:pt idx="73">
                  <c:v>0.72219859144029097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B6-4CE8-90EB-0B599E721325}"/>
            </c:ext>
          </c:extLst>
        </c:ser>
        <c:ser>
          <c:idx val="1"/>
          <c:order val="1"/>
          <c:tx>
            <c:strRef>
              <c:f>'Licence holders'!$FU$12</c:f>
              <c:strCache>
                <c:ptCount val="1"/>
                <c:pt idx="0">
                  <c:v> 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holders'!$FQ$38:$FQ$123</c:f>
              <c:numCache>
                <c:formatCode>General</c:formatCode>
                <c:ptCount val="8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  <c:pt idx="76">
                  <c:v>2021</c:v>
                </c:pt>
                <c:pt idx="77">
                  <c:v>2022</c:v>
                </c:pt>
                <c:pt idx="78">
                  <c:v>2023</c:v>
                </c:pt>
                <c:pt idx="79">
                  <c:v>2024</c:v>
                </c:pt>
                <c:pt idx="80">
                  <c:v>2025</c:v>
                </c:pt>
                <c:pt idx="81">
                  <c:v>2026</c:v>
                </c:pt>
                <c:pt idx="82">
                  <c:v>2027</c:v>
                </c:pt>
                <c:pt idx="83">
                  <c:v>2028</c:v>
                </c:pt>
                <c:pt idx="84">
                  <c:v>2029</c:v>
                </c:pt>
                <c:pt idx="85">
                  <c:v>2030</c:v>
                </c:pt>
              </c:numCache>
            </c:numRef>
          </c:cat>
          <c:val>
            <c:numRef>
              <c:f>'Licence holders'!$FU$38:$FU$123</c:f>
              <c:numCache>
                <c:formatCode>0.000</c:formatCode>
                <c:ptCount val="86"/>
                <c:pt idx="0">
                  <c:v>0.18447250326526179</c:v>
                </c:pt>
                <c:pt idx="1">
                  <c:v>0.19282195547728984</c:v>
                </c:pt>
                <c:pt idx="2">
                  <c:v>0.20141705842775318</c:v>
                </c:pt>
                <c:pt idx="3">
                  <c:v>0.210253264577098</c:v>
                </c:pt>
                <c:pt idx="4">
                  <c:v>0.21932490945277325</c:v>
                </c:pt>
                <c:pt idx="5">
                  <c:v>0.22862518585991667</c:v>
                </c:pt>
                <c:pt idx="6">
                  <c:v>0.23814612772220611</c:v>
                </c:pt>
                <c:pt idx="7">
                  <c:v>0.24787860449232246</c:v>
                </c:pt>
                <c:pt idx="8">
                  <c:v>0.25781232695002482</c:v>
                </c:pt>
                <c:pt idx="9">
                  <c:v>0.26793586505346739</c:v>
                </c:pt>
                <c:pt idx="10">
                  <c:v>0.278236678327762</c:v>
                </c:pt>
                <c:pt idx="11">
                  <c:v>0.28870115906682475</c:v>
                </c:pt>
                <c:pt idx="12">
                  <c:v>0.29931468839446651</c:v>
                </c:pt>
                <c:pt idx="13">
                  <c:v>0.3100617049839301</c:v>
                </c:pt>
                <c:pt idx="14">
                  <c:v>0.32092578597816296</c:v>
                </c:pt>
                <c:pt idx="15">
                  <c:v>0.33188973939345862</c:v>
                </c:pt>
                <c:pt idx="16">
                  <c:v>0.34293570703471671</c:v>
                </c:pt>
                <c:pt idx="17">
                  <c:v>0.35404527670975433</c:v>
                </c:pt>
                <c:pt idx="18">
                  <c:v>0.36519960231106935</c:v>
                </c:pt>
                <c:pt idx="19">
                  <c:v>0.37637953014394082</c:v>
                </c:pt>
                <c:pt idx="20">
                  <c:v>0.38756572972664244</c:v>
                </c:pt>
                <c:pt idx="21">
                  <c:v>0.39873882717753012</c:v>
                </c:pt>
                <c:pt idx="22">
                  <c:v>0.40987953923902115</c:v>
                </c:pt>
                <c:pt idx="23">
                  <c:v>0.42096880597248892</c:v>
                </c:pt>
                <c:pt idx="24">
                  <c:v>0.43198792019145182</c:v>
                </c:pt>
                <c:pt idx="25">
                  <c:v>0.44291865178187473</c:v>
                </c:pt>
                <c:pt idx="26">
                  <c:v>0.45374336518482294</c:v>
                </c:pt>
                <c:pt idx="27">
                  <c:v>0.46444512848338054</c:v>
                </c:pt>
                <c:pt idx="28">
                  <c:v>0.47500781273650688</c:v>
                </c:pt>
                <c:pt idx="29">
                  <c:v>0.4854161804301394</c:v>
                </c:pt>
                <c:pt idx="30">
                  <c:v>0.49565596216240132</c:v>
                </c:pt>
                <c:pt idx="31">
                  <c:v>0.50571392093695877</c:v>
                </c:pt>
                <c:pt idx="32">
                  <c:v>0.51557790369814738</c:v>
                </c:pt>
                <c:pt idx="33">
                  <c:v>0.52523687999562885</c:v>
                </c:pt>
                <c:pt idx="34">
                  <c:v>0.53468096790790054</c:v>
                </c:pt>
                <c:pt idx="35">
                  <c:v>0.54390144757682413</c:v>
                </c:pt>
                <c:pt idx="36">
                  <c:v>0.5528907629044244</c:v>
                </c:pt>
                <c:pt idx="37">
                  <c:v>0.56164251213478911</c:v>
                </c:pt>
                <c:pt idx="38">
                  <c:v>0.57015142818548503</c:v>
                </c:pt>
                <c:pt idx="39">
                  <c:v>0.57841334970328018</c:v>
                </c:pt>
                <c:pt idx="40">
                  <c:v>0.59536449243228806</c:v>
                </c:pt>
                <c:pt idx="41">
                  <c:v>0.61114048507553065</c:v>
                </c:pt>
                <c:pt idx="42">
                  <c:v>0.62574565367648172</c:v>
                </c:pt>
                <c:pt idx="43">
                  <c:v>0.63920109663066926</c:v>
                </c:pt>
                <c:pt idx="44">
                  <c:v>0.65154172745160099</c:v>
                </c:pt>
                <c:pt idx="45">
                  <c:v>0.66281334013995674</c:v>
                </c:pt>
                <c:pt idx="46">
                  <c:v>0.67306983381255203</c:v>
                </c:pt>
                <c:pt idx="47">
                  <c:v>0.6823706917033926</c:v>
                </c:pt>
                <c:pt idx="48">
                  <c:v>0.68637959428754991</c:v>
                </c:pt>
                <c:pt idx="49">
                  <c:v>0.69020264667930442</c:v>
                </c:pt>
                <c:pt idx="50">
                  <c:v>0.69384630510689083</c:v>
                </c:pt>
                <c:pt idx="51">
                  <c:v>0.69731702686686414</c:v>
                </c:pt>
                <c:pt idx="52">
                  <c:v>0.70062124196105668</c:v>
                </c:pt>
                <c:pt idx="53">
                  <c:v>0.70376532783538936</c:v>
                </c:pt>
                <c:pt idx="54">
                  <c:v>0.70675558707476593</c:v>
                </c:pt>
                <c:pt idx="55">
                  <c:v>0.70959822789382965</c:v>
                </c:pt>
                <c:pt idx="56">
                  <c:v>0.71229934725340172</c:v>
                </c:pt>
                <c:pt idx="57">
                  <c:v>0.71486491642640926</c:v>
                </c:pt>
                <c:pt idx="58">
                  <c:v>0.71730076883447536</c:v>
                </c:pt>
                <c:pt idx="59">
                  <c:v>0.71961258997657018</c:v>
                </c:pt>
                <c:pt idx="60">
                  <c:v>0.72180590927373067</c:v>
                </c:pt>
                <c:pt idx="61">
                  <c:v>0.72388609365838497</c:v>
                </c:pt>
                <c:pt idx="62">
                  <c:v>0.72585834274289518</c:v>
                </c:pt>
                <c:pt idx="63">
                  <c:v>0.72772768540916333</c:v>
                </c:pt>
                <c:pt idx="64">
                  <c:v>0.72949897766925564</c:v>
                </c:pt>
                <c:pt idx="65">
                  <c:v>0.73117690165569471</c:v>
                </c:pt>
                <c:pt idx="66">
                  <c:v>0.73276596560911511</c:v>
                </c:pt>
                <c:pt idx="67">
                  <c:v>0.73241094673711571</c:v>
                </c:pt>
                <c:pt idx="68">
                  <c:v>0.73003808586376473</c:v>
                </c:pt>
                <c:pt idx="69">
                  <c:v>0.73168750343108435</c:v>
                </c:pt>
                <c:pt idx="70">
                  <c:v>0.72925503304474004</c:v>
                </c:pt>
                <c:pt idx="71">
                  <c:v>0.72298513164892297</c:v>
                </c:pt>
                <c:pt idx="72">
                  <c:v>0.72250913468477496</c:v>
                </c:pt>
                <c:pt idx="73">
                  <c:v>0.72331074251139105</c:v>
                </c:pt>
                <c:pt idx="74">
                  <c:v>0.72531290698695983</c:v>
                </c:pt>
                <c:pt idx="75">
                  <c:v>0.72721076460184153</c:v>
                </c:pt>
                <c:pt idx="76">
                  <c:v>0.7290092202565257</c:v>
                </c:pt>
                <c:pt idx="77">
                  <c:v>0.7307130051501286</c:v>
                </c:pt>
                <c:pt idx="78">
                  <c:v>0.7323266764997064</c:v>
                </c:pt>
                <c:pt idx="79">
                  <c:v>0.73385461816761821</c:v>
                </c:pt>
                <c:pt idx="80">
                  <c:v>0.73530104208048042</c:v>
                </c:pt>
                <c:pt idx="81">
                  <c:v>0.73666999033239666</c:v>
                </c:pt>
                <c:pt idx="82">
                  <c:v>0.7379653378740697</c:v>
                </c:pt>
                <c:pt idx="83">
                  <c:v>0.73919079569804147</c:v>
                </c:pt>
                <c:pt idx="84">
                  <c:v>0.74034991443857523</c:v>
                </c:pt>
                <c:pt idx="85">
                  <c:v>0.74144608831255632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6-4CE8-90EB-0B599E721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89760"/>
        <c:axId val="596091072"/>
      </c:lineChart>
      <c:catAx>
        <c:axId val="59608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91072"/>
        <c:crosses val="autoZero"/>
        <c:auto val="1"/>
        <c:lblAlgn val="ctr"/>
        <c:lblOffset val="100"/>
        <c:noMultiLvlLbl val="0"/>
      </c:catAx>
      <c:valAx>
        <c:axId val="59609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8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NSW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'Licence holders'!$BR$110:$BR$115</c:f>
              <c:numCache>
                <c:formatCode>0</c:formatCode>
                <c:ptCount val="6"/>
                <c:pt idx="0">
                  <c:v>7867.9</c:v>
                </c:pt>
                <c:pt idx="1">
                  <c:v>7979.6</c:v>
                </c:pt>
                <c:pt idx="2">
                  <c:v>8094</c:v>
                </c:pt>
                <c:pt idx="3">
                  <c:v>8234.6796573379434</c:v>
                </c:pt>
                <c:pt idx="4">
                  <c:v>8374.9915307684532</c:v>
                </c:pt>
                <c:pt idx="5">
                  <c:v>8514.7873451016621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A2-4684-B340-BAAE8D170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280984"/>
        <c:axId val="740284264"/>
      </c:lineChart>
      <c:catAx>
        <c:axId val="740280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284264"/>
        <c:crosses val="autoZero"/>
        <c:auto val="1"/>
        <c:lblAlgn val="ctr"/>
        <c:lblOffset val="100"/>
        <c:noMultiLvlLbl val="0"/>
      </c:catAx>
      <c:valAx>
        <c:axId val="74028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28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'Licence holders'!$BS$110:$BS$115</c:f>
              <c:numCache>
                <c:formatCode>0</c:formatCode>
                <c:ptCount val="6"/>
                <c:pt idx="0">
                  <c:v>6321.6</c:v>
                </c:pt>
                <c:pt idx="1">
                  <c:v>6460.5</c:v>
                </c:pt>
                <c:pt idx="2">
                  <c:v>6594.6</c:v>
                </c:pt>
                <c:pt idx="3">
                  <c:v>6709.2189854559911</c:v>
                </c:pt>
                <c:pt idx="4">
                  <c:v>6823.5383183599752</c:v>
                </c:pt>
                <c:pt idx="5">
                  <c:v>6937.4371912536944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CF-42E6-B2DD-22CFB03A4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49328"/>
        <c:axId val="661349984"/>
      </c:lineChart>
      <c:catAx>
        <c:axId val="661349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349984"/>
        <c:crosses val="autoZero"/>
        <c:auto val="1"/>
        <c:lblAlgn val="ctr"/>
        <c:lblOffset val="100"/>
        <c:noMultiLvlLbl val="0"/>
      </c:catAx>
      <c:valAx>
        <c:axId val="66134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34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Australia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'Licence holders'!$BZ$110:$BZ$115</c:f>
              <c:numCache>
                <c:formatCode>0</c:formatCode>
                <c:ptCount val="6"/>
                <c:pt idx="0">
                  <c:v>24597.100000000002</c:v>
                </c:pt>
                <c:pt idx="1">
                  <c:v>24976.800000000003</c:v>
                </c:pt>
                <c:pt idx="2">
                  <c:v>25369.047999999999</c:v>
                </c:pt>
                <c:pt idx="3">
                  <c:v>25797.2247101879</c:v>
                </c:pt>
                <c:pt idx="4">
                  <c:v>26223.826790339899</c:v>
                </c:pt>
                <c:pt idx="5">
                  <c:v>26648.392521832298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3-487E-9F97-A00E18A56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407920"/>
        <c:axId val="740413496"/>
      </c:lineChart>
      <c:catAx>
        <c:axId val="740407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413496"/>
        <c:crosses val="autoZero"/>
        <c:auto val="1"/>
        <c:lblAlgn val="ctr"/>
        <c:lblOffset val="100"/>
        <c:noMultiLvlLbl val="0"/>
      </c:catAx>
      <c:valAx>
        <c:axId val="74041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40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QLD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'Licence holders'!$BT$110:$BT$115</c:f>
              <c:numCache>
                <c:formatCode>0</c:formatCode>
                <c:ptCount val="6"/>
                <c:pt idx="0">
                  <c:v>4927.6000000000004</c:v>
                </c:pt>
                <c:pt idx="1">
                  <c:v>5010.3999999999996</c:v>
                </c:pt>
                <c:pt idx="2">
                  <c:v>5098.8999999999996</c:v>
                </c:pt>
                <c:pt idx="3">
                  <c:v>5187.5226222881683</c:v>
                </c:pt>
                <c:pt idx="4">
                  <c:v>5275.9135552551606</c:v>
                </c:pt>
                <c:pt idx="5">
                  <c:v>5363.9793913934845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4-48C0-A91A-A864DB6BE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364872"/>
        <c:axId val="522371760"/>
      </c:lineChart>
      <c:catAx>
        <c:axId val="522364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371760"/>
        <c:crosses val="autoZero"/>
        <c:auto val="1"/>
        <c:lblAlgn val="ctr"/>
        <c:lblOffset val="100"/>
        <c:noMultiLvlLbl val="0"/>
      </c:catAx>
      <c:valAx>
        <c:axId val="52237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364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holders'!$AG$12</c:f>
              <c:strCache>
                <c:ptCount val="1"/>
                <c:pt idx="0">
                  <c:v>SA</c:v>
                </c:pt>
              </c:strCache>
            </c:strRef>
          </c:tx>
          <c:marker>
            <c:symbol val="none"/>
          </c:marker>
          <c:cat>
            <c:numRef>
              <c:f>'Licence holders'!$AC$63:$AC$111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'Licence holders'!$AG$63:$AG$111</c:f>
              <c:numCache>
                <c:formatCode>0</c:formatCode>
                <c:ptCount val="49"/>
                <c:pt idx="0">
                  <c:v>535184</c:v>
                </c:pt>
                <c:pt idx="1">
                  <c:v>550745</c:v>
                </c:pt>
                <c:pt idx="2">
                  <c:v>570562</c:v>
                </c:pt>
                <c:pt idx="3">
                  <c:v>592481</c:v>
                </c:pt>
                <c:pt idx="4">
                  <c:v>612693</c:v>
                </c:pt>
                <c:pt idx="5">
                  <c:v>637247.99999999988</c:v>
                </c:pt>
                <c:pt idx="6">
                  <c:v>658267.84927707526</c:v>
                </c:pt>
                <c:pt idx="7">
                  <c:v>690663</c:v>
                </c:pt>
                <c:pt idx="8">
                  <c:v>716991</c:v>
                </c:pt>
                <c:pt idx="9">
                  <c:v>737410.00000000012</c:v>
                </c:pt>
                <c:pt idx="10">
                  <c:v>751458.00000000012</c:v>
                </c:pt>
                <c:pt idx="11">
                  <c:v>762372</c:v>
                </c:pt>
                <c:pt idx="12">
                  <c:v>779110</c:v>
                </c:pt>
                <c:pt idx="13">
                  <c:v>797970.99999999988</c:v>
                </c:pt>
                <c:pt idx="14">
                  <c:v>814045.99999999988</c:v>
                </c:pt>
                <c:pt idx="15">
                  <c:v>833117.99999999988</c:v>
                </c:pt>
                <c:pt idx="16">
                  <c:v>845072.99999999988</c:v>
                </c:pt>
                <c:pt idx="17">
                  <c:v>858931</c:v>
                </c:pt>
                <c:pt idx="18">
                  <c:v>863795.99999999988</c:v>
                </c:pt>
                <c:pt idx="19">
                  <c:v>882175.99999999988</c:v>
                </c:pt>
                <c:pt idx="20">
                  <c:v>904387.99999999988</c:v>
                </c:pt>
                <c:pt idx="21">
                  <c:v>924480.747732296</c:v>
                </c:pt>
                <c:pt idx="22">
                  <c:v>941492.99999999988</c:v>
                </c:pt>
                <c:pt idx="23">
                  <c:v>947133.99999999988</c:v>
                </c:pt>
                <c:pt idx="24">
                  <c:v>949318.00000000012</c:v>
                </c:pt>
                <c:pt idx="25">
                  <c:v>974756</c:v>
                </c:pt>
                <c:pt idx="26">
                  <c:v>978498.00000000012</c:v>
                </c:pt>
                <c:pt idx="27">
                  <c:v>1001745.9999999999</c:v>
                </c:pt>
                <c:pt idx="28">
                  <c:v>1007239.0275188838</c:v>
                </c:pt>
                <c:pt idx="29">
                  <c:v>1012770.7202639503</c:v>
                </c:pt>
                <c:pt idx="30">
                  <c:v>1017561.7195265101</c:v>
                </c:pt>
                <c:pt idx="31">
                  <c:v>1021940.2910865783</c:v>
                </c:pt>
                <c:pt idx="32">
                  <c:v>1027781.9999999999</c:v>
                </c:pt>
                <c:pt idx="33">
                  <c:v>1038999</c:v>
                </c:pt>
                <c:pt idx="34">
                  <c:v>1051860.0000000002</c:v>
                </c:pt>
                <c:pt idx="35">
                  <c:v>1065785.9999999998</c:v>
                </c:pt>
                <c:pt idx="36">
                  <c:v>1072285</c:v>
                </c:pt>
                <c:pt idx="37">
                  <c:v>1085033.9535052406</c:v>
                </c:pt>
                <c:pt idx="38">
                  <c:v>1097758.3712263263</c:v>
                </c:pt>
                <c:pt idx="39">
                  <c:v>1112002.9663808243</c:v>
                </c:pt>
                <c:pt idx="40">
                  <c:v>1124998</c:v>
                </c:pt>
                <c:pt idx="41">
                  <c:v>1138713</c:v>
                </c:pt>
                <c:pt idx="42">
                  <c:v>1151821.0000000002</c:v>
                </c:pt>
                <c:pt idx="43">
                  <c:v>1183292.0000000002</c:v>
                </c:pt>
                <c:pt idx="44">
                  <c:v>1196554</c:v>
                </c:pt>
                <c:pt idx="45">
                  <c:v>1206194</c:v>
                </c:pt>
                <c:pt idx="46">
                  <c:v>1219238</c:v>
                </c:pt>
                <c:pt idx="47">
                  <c:v>1230701.6835981554</c:v>
                </c:pt>
                <c:pt idx="48">
                  <c:v>1246570.251228624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B-4C46-A3D4-02D9EA069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95936"/>
        <c:axId val="220297472"/>
      </c:lineChart>
      <c:catAx>
        <c:axId val="2202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0297472"/>
        <c:crosses val="autoZero"/>
        <c:auto val="1"/>
        <c:lblAlgn val="ctr"/>
        <c:lblOffset val="100"/>
        <c:noMultiLvlLbl val="0"/>
      </c:catAx>
      <c:valAx>
        <c:axId val="220297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029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'Licence holders'!$BU$110:$BU$115</c:f>
              <c:numCache>
                <c:formatCode>0</c:formatCode>
                <c:ptCount val="6"/>
                <c:pt idx="0">
                  <c:v>1723.9</c:v>
                </c:pt>
                <c:pt idx="1">
                  <c:v>1736.4</c:v>
                </c:pt>
                <c:pt idx="2">
                  <c:v>1751.2</c:v>
                </c:pt>
                <c:pt idx="3">
                  <c:v>1772.8546657073755</c:v>
                </c:pt>
                <c:pt idx="4">
                  <c:v>1794.1392914357091</c:v>
                </c:pt>
                <c:pt idx="5">
                  <c:v>1815.023876471379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B-422F-B961-8A818A926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397424"/>
        <c:axId val="740399720"/>
      </c:lineChart>
      <c:catAx>
        <c:axId val="740397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399720"/>
        <c:crosses val="autoZero"/>
        <c:auto val="1"/>
        <c:lblAlgn val="ctr"/>
        <c:lblOffset val="100"/>
        <c:noMultiLvlLbl val="0"/>
      </c:catAx>
      <c:valAx>
        <c:axId val="74039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3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'Licence holders'!$BV$110:$BV$115</c:f>
              <c:numCache>
                <c:formatCode>0</c:formatCode>
                <c:ptCount val="6"/>
                <c:pt idx="0">
                  <c:v>2574.1999999999998</c:v>
                </c:pt>
                <c:pt idx="1">
                  <c:v>2594.1999999999998</c:v>
                </c:pt>
                <c:pt idx="2">
                  <c:v>2620.1999999999998</c:v>
                </c:pt>
                <c:pt idx="3">
                  <c:v>2665.7409980426091</c:v>
                </c:pt>
                <c:pt idx="4">
                  <c:v>2711.1629366097732</c:v>
                </c:pt>
                <c:pt idx="5">
                  <c:v>2756.4178158679733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1-47E2-A13E-3375D2D2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416120"/>
        <c:axId val="740416448"/>
      </c:lineChart>
      <c:catAx>
        <c:axId val="740416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416448"/>
        <c:crosses val="autoZero"/>
        <c:auto val="1"/>
        <c:lblAlgn val="ctr"/>
        <c:lblOffset val="100"/>
        <c:noMultiLvlLbl val="0"/>
      </c:catAx>
      <c:valAx>
        <c:axId val="74041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416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'Licence holders'!$BW$110:$BW$115</c:f>
              <c:numCache>
                <c:formatCode>0</c:formatCode>
                <c:ptCount val="6"/>
                <c:pt idx="0">
                  <c:v>522.4</c:v>
                </c:pt>
                <c:pt idx="1">
                  <c:v>528.1</c:v>
                </c:pt>
                <c:pt idx="2">
                  <c:v>534.5</c:v>
                </c:pt>
                <c:pt idx="3">
                  <c:v>538.06287363523234</c:v>
                </c:pt>
                <c:pt idx="4">
                  <c:v>541.41204397789807</c:v>
                </c:pt>
                <c:pt idx="5">
                  <c:v>544.53907568543855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7-4A31-BE59-ADEC6CE13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107184"/>
        <c:axId val="529099968"/>
      </c:lineChart>
      <c:catAx>
        <c:axId val="529107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099968"/>
        <c:crosses val="autoZero"/>
        <c:auto val="1"/>
        <c:lblAlgn val="ctr"/>
        <c:lblOffset val="100"/>
        <c:noMultiLvlLbl val="0"/>
      </c:catAx>
      <c:valAx>
        <c:axId val="5290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10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'Licence holders'!$BX$110:$BX$114</c:f>
              <c:numCache>
                <c:formatCode>0</c:formatCode>
                <c:ptCount val="5"/>
                <c:pt idx="0">
                  <c:v>247.5</c:v>
                </c:pt>
                <c:pt idx="1">
                  <c:v>247.2</c:v>
                </c:pt>
                <c:pt idx="2">
                  <c:v>246.1</c:v>
                </c:pt>
                <c:pt idx="3">
                  <c:v>251.97064023917363</c:v>
                </c:pt>
                <c:pt idx="4">
                  <c:v>257.88279197905217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D-4835-928F-1BA00E14E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0376104"/>
        <c:axId val="740377744"/>
      </c:lineChart>
      <c:catAx>
        <c:axId val="740376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377744"/>
        <c:crosses val="autoZero"/>
        <c:auto val="1"/>
        <c:lblAlgn val="ctr"/>
        <c:lblOffset val="100"/>
        <c:noMultiLvlLbl val="0"/>
      </c:catAx>
      <c:valAx>
        <c:axId val="74037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376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'Licence holders'!$BY$110:$BY$115</c:f>
              <c:numCache>
                <c:formatCode>0</c:formatCode>
                <c:ptCount val="6"/>
                <c:pt idx="0">
                  <c:v>412</c:v>
                </c:pt>
                <c:pt idx="1">
                  <c:v>420.4</c:v>
                </c:pt>
                <c:pt idx="2">
                  <c:v>427.3</c:v>
                </c:pt>
                <c:pt idx="3">
                  <c:v>435.09613879093939</c:v>
                </c:pt>
                <c:pt idx="4">
                  <c:v>442.88507720002576</c:v>
                </c:pt>
                <c:pt idx="5">
                  <c:v>450.65889998883756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E-46C1-804C-8EE69FB46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62448"/>
        <c:axId val="661356872"/>
      </c:lineChart>
      <c:catAx>
        <c:axId val="661362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356872"/>
        <c:crosses val="autoZero"/>
        <c:auto val="1"/>
        <c:lblAlgn val="ctr"/>
        <c:lblOffset val="100"/>
        <c:noMultiLvlLbl val="0"/>
      </c:catAx>
      <c:valAx>
        <c:axId val="66135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36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NSW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holders'!$CB$93:$CB$123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'Licence holders'!$CC$93:$CC$123</c:f>
              <c:numCache>
                <c:formatCode>General</c:formatCode>
                <c:ptCount val="31"/>
                <c:pt idx="0">
                  <c:v>0.33883813377573274</c:v>
                </c:pt>
                <c:pt idx="1">
                  <c:v>0.33886208008195728</c:v>
                </c:pt>
                <c:pt idx="2">
                  <c:v>0.33761418095969975</c:v>
                </c:pt>
                <c:pt idx="3">
                  <c:v>0.33577571014824958</c:v>
                </c:pt>
                <c:pt idx="4">
                  <c:v>0.33371289673657756</c:v>
                </c:pt>
                <c:pt idx="5">
                  <c:v>0.33177993262511257</c:v>
                </c:pt>
                <c:pt idx="6">
                  <c:v>0.32975132785397093</c:v>
                </c:pt>
                <c:pt idx="7">
                  <c:v>0.32818099061159611</c:v>
                </c:pt>
                <c:pt idx="8">
                  <c:v>0.3268164097082274</c:v>
                </c:pt>
                <c:pt idx="9">
                  <c:v>0.3252275124088142</c:v>
                </c:pt>
                <c:pt idx="10">
                  <c:v>0.32431842537487188</c:v>
                </c:pt>
                <c:pt idx="11">
                  <c:v>0.3231648080082733</c:v>
                </c:pt>
                <c:pt idx="12">
                  <c:v>0.32134226585232267</c:v>
                </c:pt>
                <c:pt idx="13">
                  <c:v>0.32017158844718507</c:v>
                </c:pt>
                <c:pt idx="14">
                  <c:v>0.31987662315531168</c:v>
                </c:pt>
                <c:pt idx="15">
                  <c:v>0.31983101809080677</c:v>
                </c:pt>
                <c:pt idx="16">
                  <c:v>0.3197210002315351</c:v>
                </c:pt>
                <c:pt idx="17">
                  <c:v>0.31987104170816882</c:v>
                </c:pt>
                <c:pt idx="18">
                  <c:v>0.31948047788347583</c:v>
                </c:pt>
                <c:pt idx="19">
                  <c:v>0.31905020637747228</c:v>
                </c:pt>
                <c:pt idx="20" formatCode="0.00000">
                  <c:v>0.31920796713011862</c:v>
                </c:pt>
                <c:pt idx="21" formatCode="0.00000">
                  <c:v>0.31936572788276496</c:v>
                </c:pt>
                <c:pt idx="22" formatCode="0.00000">
                  <c:v>0.3195234886354113</c:v>
                </c:pt>
                <c:pt idx="23" formatCode="0.00000">
                  <c:v>0.31968124938805764</c:v>
                </c:pt>
                <c:pt idx="24" formatCode="0.00000">
                  <c:v>0.31983901014070398</c:v>
                </c:pt>
                <c:pt idx="25" formatCode="0.00000">
                  <c:v>0.31999677089335032</c:v>
                </c:pt>
                <c:pt idx="26" formatCode="0.00000">
                  <c:v>0.32015453164599667</c:v>
                </c:pt>
                <c:pt idx="27" formatCode="0.00000">
                  <c:v>0.32031229239864301</c:v>
                </c:pt>
                <c:pt idx="28" formatCode="0.00000">
                  <c:v>0.32047005315128935</c:v>
                </c:pt>
                <c:pt idx="29" formatCode="0.00000">
                  <c:v>0.32062781390393569</c:v>
                </c:pt>
                <c:pt idx="30">
                  <c:v>0.32078557465658208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81-4597-ADE3-DCF5884DF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310232"/>
        <c:axId val="757316136"/>
      </c:lineChart>
      <c:catAx>
        <c:axId val="7573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316136"/>
        <c:crosses val="autoZero"/>
        <c:auto val="1"/>
        <c:lblAlgn val="ctr"/>
        <c:lblOffset val="100"/>
        <c:noMultiLvlLbl val="0"/>
      </c:catAx>
      <c:valAx>
        <c:axId val="75731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31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holders'!$CB$93:$CB$123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'Licence holders'!$CD$93:$CD$123</c:f>
              <c:numCache>
                <c:formatCode>General</c:formatCode>
                <c:ptCount val="31"/>
                <c:pt idx="0">
                  <c:v>0.24723695237364429</c:v>
                </c:pt>
                <c:pt idx="1">
                  <c:v>0.24717186126684987</c:v>
                </c:pt>
                <c:pt idx="2">
                  <c:v>0.24715177308166247</c:v>
                </c:pt>
                <c:pt idx="3">
                  <c:v>0.24716597434829859</c:v>
                </c:pt>
                <c:pt idx="4">
                  <c:v>0.24721288073119416</c:v>
                </c:pt>
                <c:pt idx="5">
                  <c:v>0.24729995862180268</c:v>
                </c:pt>
                <c:pt idx="6">
                  <c:v>0.24750709974530261</c:v>
                </c:pt>
                <c:pt idx="7">
                  <c:v>0.24746236316880701</c:v>
                </c:pt>
                <c:pt idx="8">
                  <c:v>0.24739507709506231</c:v>
                </c:pt>
                <c:pt idx="9">
                  <c:v>0.24768063652342126</c:v>
                </c:pt>
                <c:pt idx="10">
                  <c:v>0.24790891719736546</c:v>
                </c:pt>
                <c:pt idx="11">
                  <c:v>0.24792236165269127</c:v>
                </c:pt>
                <c:pt idx="12">
                  <c:v>0.24861549225898261</c:v>
                </c:pt>
                <c:pt idx="13">
                  <c:v>0.24962919079268844</c:v>
                </c:pt>
                <c:pt idx="14">
                  <c:v>0.25113748679322451</c:v>
                </c:pt>
                <c:pt idx="15">
                  <c:v>0.25289755261787578</c:v>
                </c:pt>
                <c:pt idx="16">
                  <c:v>0.25523434657493471</c:v>
                </c:pt>
                <c:pt idx="17">
                  <c:v>0.25700590720044231</c:v>
                </c:pt>
                <c:pt idx="18">
                  <c:v>0.25866003651388486</c:v>
                </c:pt>
                <c:pt idx="19">
                  <c:v>0.25994668779057062</c:v>
                </c:pt>
                <c:pt idx="20" formatCode="0.00000">
                  <c:v>0.26007522362691871</c:v>
                </c:pt>
                <c:pt idx="21" formatCode="0.00000">
                  <c:v>0.26020375946326679</c:v>
                </c:pt>
                <c:pt idx="22" formatCode="0.00000">
                  <c:v>0.26033229529961488</c:v>
                </c:pt>
                <c:pt idx="23" formatCode="0.00000">
                  <c:v>0.26046083113596297</c:v>
                </c:pt>
                <c:pt idx="24" formatCode="0.00000">
                  <c:v>0.26058936697231105</c:v>
                </c:pt>
                <c:pt idx="25" formatCode="0.00000">
                  <c:v>0.26071790280865914</c:v>
                </c:pt>
                <c:pt idx="26" formatCode="0.00000">
                  <c:v>0.26084643864500723</c:v>
                </c:pt>
                <c:pt idx="27" formatCode="0.00000">
                  <c:v>0.26097497448135532</c:v>
                </c:pt>
                <c:pt idx="28" formatCode="0.00000">
                  <c:v>0.2611035103177034</c:v>
                </c:pt>
                <c:pt idx="29" formatCode="0.00000">
                  <c:v>0.26123204615405149</c:v>
                </c:pt>
                <c:pt idx="30">
                  <c:v>0.2613605819903998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F-40C3-A729-83A4448B6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310232"/>
        <c:axId val="757316136"/>
      </c:lineChart>
      <c:catAx>
        <c:axId val="7573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316136"/>
        <c:crosses val="autoZero"/>
        <c:auto val="1"/>
        <c:lblAlgn val="ctr"/>
        <c:lblOffset val="100"/>
        <c:noMultiLvlLbl val="0"/>
      </c:catAx>
      <c:valAx>
        <c:axId val="75731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31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holders'!$CE$92</c:f>
              <c:strCache>
                <c:ptCount val="1"/>
                <c:pt idx="0">
                  <c:v>QLD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holders'!$CB$93:$CB$123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'Licence holders'!$CE$93:$CE$123</c:f>
              <c:numCache>
                <c:formatCode>General</c:formatCode>
                <c:ptCount val="31"/>
                <c:pt idx="0">
                  <c:v>0.18445061885907293</c:v>
                </c:pt>
                <c:pt idx="1">
                  <c:v>0.18531443875855944</c:v>
                </c:pt>
                <c:pt idx="2">
                  <c:v>0.18740518478770526</c:v>
                </c:pt>
                <c:pt idx="3">
                  <c:v>0.18982527814868777</c:v>
                </c:pt>
                <c:pt idx="4">
                  <c:v>0.19216344316237477</c:v>
                </c:pt>
                <c:pt idx="5">
                  <c:v>0.1942264230025503</c:v>
                </c:pt>
                <c:pt idx="6">
                  <c:v>0.19599967196396612</c:v>
                </c:pt>
                <c:pt idx="7">
                  <c:v>0.19740329609721327</c:v>
                </c:pt>
                <c:pt idx="8">
                  <c:v>0.19859404338122774</c:v>
                </c:pt>
                <c:pt idx="9">
                  <c:v>0.19958672711379327</c:v>
                </c:pt>
                <c:pt idx="10">
                  <c:v>0.19995316101629246</c:v>
                </c:pt>
                <c:pt idx="11">
                  <c:v>0.2004217236948726</c:v>
                </c:pt>
                <c:pt idx="12">
                  <c:v>0.20099619533960003</c:v>
                </c:pt>
                <c:pt idx="13">
                  <c:v>0.20120129210252063</c:v>
                </c:pt>
                <c:pt idx="14">
                  <c:v>0.20107102689069903</c:v>
                </c:pt>
                <c:pt idx="15">
                  <c:v>0.20063242235398854</c:v>
                </c:pt>
                <c:pt idx="16">
                  <c:v>0.20032745675255517</c:v>
                </c:pt>
                <c:pt idx="17">
                  <c:v>0.2003325595293754</c:v>
                </c:pt>
                <c:pt idx="18">
                  <c:v>0.20060215880336948</c:v>
                </c:pt>
                <c:pt idx="19">
                  <c:v>0.20098901622165719</c:v>
                </c:pt>
                <c:pt idx="20" formatCode="0.00000">
                  <c:v>0.20108839925868072</c:v>
                </c:pt>
                <c:pt idx="21" formatCode="0.00000">
                  <c:v>0.20118778229570425</c:v>
                </c:pt>
                <c:pt idx="22" formatCode="0.00000">
                  <c:v>0.20128716533272778</c:v>
                </c:pt>
                <c:pt idx="23" formatCode="0.00000">
                  <c:v>0.20138654836975131</c:v>
                </c:pt>
                <c:pt idx="24" formatCode="0.00000">
                  <c:v>0.20148593140677484</c:v>
                </c:pt>
                <c:pt idx="25" formatCode="0.00000">
                  <c:v>0.20158531444379837</c:v>
                </c:pt>
                <c:pt idx="26" formatCode="0.00000">
                  <c:v>0.20168469748082191</c:v>
                </c:pt>
                <c:pt idx="27" formatCode="0.00000">
                  <c:v>0.20178408051784544</c:v>
                </c:pt>
                <c:pt idx="28" formatCode="0.00000">
                  <c:v>0.20188346355486897</c:v>
                </c:pt>
                <c:pt idx="29" formatCode="0.00000">
                  <c:v>0.2019828465918925</c:v>
                </c:pt>
                <c:pt idx="30">
                  <c:v>0.20208222962891603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D-4210-88F8-83D46CB62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75384"/>
        <c:axId val="602068168"/>
      </c:lineChart>
      <c:catAx>
        <c:axId val="60207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68168"/>
        <c:crosses val="autoZero"/>
        <c:auto val="1"/>
        <c:lblAlgn val="ctr"/>
        <c:lblOffset val="100"/>
        <c:noMultiLvlLbl val="0"/>
      </c:catAx>
      <c:valAx>
        <c:axId val="60206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75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holders'!$CF$92</c:f>
              <c:strCache>
                <c:ptCount val="1"/>
                <c:pt idx="0">
                  <c:v>SA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holders'!$CB$93:$CB$123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'Licence holders'!$CF$93:$CF$123</c:f>
              <c:numCache>
                <c:formatCode>General</c:formatCode>
                <c:ptCount val="31"/>
                <c:pt idx="0">
                  <c:v>7.8705986819992801E-2</c:v>
                </c:pt>
                <c:pt idx="1">
                  <c:v>7.8010765713039235E-2</c:v>
                </c:pt>
                <c:pt idx="2">
                  <c:v>7.7543376709187539E-2</c:v>
                </c:pt>
                <c:pt idx="3">
                  <c:v>7.7104150005299507E-2</c:v>
                </c:pt>
                <c:pt idx="4">
                  <c:v>7.6674767698667684E-2</c:v>
                </c:pt>
                <c:pt idx="5">
                  <c:v>7.6273281679649488E-2</c:v>
                </c:pt>
                <c:pt idx="6">
                  <c:v>7.5922101320198318E-2</c:v>
                </c:pt>
                <c:pt idx="7">
                  <c:v>7.5418148865538673E-2</c:v>
                </c:pt>
                <c:pt idx="8">
                  <c:v>7.4771663009817066E-2</c:v>
                </c:pt>
                <c:pt idx="9">
                  <c:v>7.4181178254212762E-2</c:v>
                </c:pt>
                <c:pt idx="10">
                  <c:v>7.3872948870832317E-2</c:v>
                </c:pt>
                <c:pt idx="11">
                  <c:v>7.3403829537670842E-2</c:v>
                </c:pt>
                <c:pt idx="12">
                  <c:v>7.2885152629657321E-2</c:v>
                </c:pt>
                <c:pt idx="13">
                  <c:v>7.2280768515595603E-2</c:v>
                </c:pt>
                <c:pt idx="14">
                  <c:v>7.1866159980914085E-2</c:v>
                </c:pt>
                <c:pt idx="15">
                  <c:v>7.1418373003208302E-2</c:v>
                </c:pt>
                <c:pt idx="16">
                  <c:v>7.0816657295008772E-2</c:v>
                </c:pt>
                <c:pt idx="17">
                  <c:v>7.0085497883896883E-2</c:v>
                </c:pt>
                <c:pt idx="18">
                  <c:v>6.9520515037955213E-2</c:v>
                </c:pt>
                <c:pt idx="19">
                  <c:v>6.9028999432694527E-2</c:v>
                </c:pt>
                <c:pt idx="20" formatCode="0.00000">
                  <c:v>6.8722689577039489E-2</c:v>
                </c:pt>
                <c:pt idx="21" formatCode="0.00000">
                  <c:v>6.8416379721384452E-2</c:v>
                </c:pt>
                <c:pt idx="22" formatCode="0.00000">
                  <c:v>6.8110069865729414E-2</c:v>
                </c:pt>
                <c:pt idx="23" formatCode="0.00000">
                  <c:v>6.7803760010074376E-2</c:v>
                </c:pt>
                <c:pt idx="24" formatCode="0.00000">
                  <c:v>6.7497450154419339E-2</c:v>
                </c:pt>
                <c:pt idx="25" formatCode="0.00000">
                  <c:v>6.7191140298764301E-2</c:v>
                </c:pt>
                <c:pt idx="26" formatCode="0.00000">
                  <c:v>6.6884830443109264E-2</c:v>
                </c:pt>
                <c:pt idx="27" formatCode="0.00000">
                  <c:v>6.6578520587454226E-2</c:v>
                </c:pt>
                <c:pt idx="28" formatCode="0.00000">
                  <c:v>6.6272210731799189E-2</c:v>
                </c:pt>
                <c:pt idx="29" formatCode="0.00000">
                  <c:v>6.5965900876144151E-2</c:v>
                </c:pt>
                <c:pt idx="30">
                  <c:v>6.5659591020489155E-2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FD-4C89-9C53-962F01A21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04576"/>
        <c:axId val="602103264"/>
      </c:lineChart>
      <c:catAx>
        <c:axId val="60210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03264"/>
        <c:crosses val="autoZero"/>
        <c:auto val="1"/>
        <c:lblAlgn val="ctr"/>
        <c:lblOffset val="100"/>
        <c:noMultiLvlLbl val="0"/>
      </c:catAx>
      <c:valAx>
        <c:axId val="60210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0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holders'!$CG$92</c:f>
              <c:strCache>
                <c:ptCount val="1"/>
                <c:pt idx="0">
                  <c:v>WA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holders'!$CB$93:$CB$123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'Licence holders'!$CG$93:$CG$123</c:f>
              <c:numCache>
                <c:formatCode>General</c:formatCode>
                <c:ptCount val="31"/>
                <c:pt idx="0">
                  <c:v>9.87616511563187E-2</c:v>
                </c:pt>
                <c:pt idx="1">
                  <c:v>9.8911707319882691E-2</c:v>
                </c:pt>
                <c:pt idx="2">
                  <c:v>9.8932652343024619E-2</c:v>
                </c:pt>
                <c:pt idx="3">
                  <c:v>9.9029554074620274E-2</c:v>
                </c:pt>
                <c:pt idx="4">
                  <c:v>9.9320779693975056E-2</c:v>
                </c:pt>
                <c:pt idx="5">
                  <c:v>9.968869201476134E-2</c:v>
                </c:pt>
                <c:pt idx="6">
                  <c:v>0.10027794549877883</c:v>
                </c:pt>
                <c:pt idx="7">
                  <c:v>0.10113280473082061</c:v>
                </c:pt>
                <c:pt idx="8">
                  <c:v>0.10221262541720232</c:v>
                </c:pt>
                <c:pt idx="9">
                  <c:v>0.10329055752556721</c:v>
                </c:pt>
                <c:pt idx="10">
                  <c:v>0.10399384728775367</c:v>
                </c:pt>
                <c:pt idx="11">
                  <c:v>0.10535969628730933</c:v>
                </c:pt>
                <c:pt idx="12">
                  <c:v>0.10670787571873835</c:v>
                </c:pt>
                <c:pt idx="13">
                  <c:v>0.10754115657878235</c:v>
                </c:pt>
                <c:pt idx="14">
                  <c:v>0.1072560580757302</c:v>
                </c:pt>
                <c:pt idx="15">
                  <c:v>0.10669292661213108</c:v>
                </c:pt>
                <c:pt idx="16">
                  <c:v>0.10567922468825457</c:v>
                </c:pt>
                <c:pt idx="17">
                  <c:v>0.10465461375528008</c:v>
                </c:pt>
                <c:pt idx="18">
                  <c:v>0.1038643861503475</c:v>
                </c:pt>
                <c:pt idx="19">
                  <c:v>0.10328333960344117</c:v>
                </c:pt>
                <c:pt idx="20" formatCode="0.00000">
                  <c:v>0.10333441011543573</c:v>
                </c:pt>
                <c:pt idx="21" formatCode="0.00000">
                  <c:v>0.10338548062743029</c:v>
                </c:pt>
                <c:pt idx="22" formatCode="0.00000">
                  <c:v>0.10343655113942485</c:v>
                </c:pt>
                <c:pt idx="23" formatCode="0.00000">
                  <c:v>0.10348762165141941</c:v>
                </c:pt>
                <c:pt idx="24" formatCode="0.00000">
                  <c:v>0.10353869216341396</c:v>
                </c:pt>
                <c:pt idx="25" formatCode="0.00000">
                  <c:v>0.10358976267540852</c:v>
                </c:pt>
                <c:pt idx="26" formatCode="0.00000">
                  <c:v>0.10364083318740308</c:v>
                </c:pt>
                <c:pt idx="27" formatCode="0.00000">
                  <c:v>0.10369190369939764</c:v>
                </c:pt>
                <c:pt idx="28" formatCode="0.00000">
                  <c:v>0.1037429742113922</c:v>
                </c:pt>
                <c:pt idx="29" formatCode="0.00000">
                  <c:v>0.10379404472338676</c:v>
                </c:pt>
                <c:pt idx="30">
                  <c:v>0.10384511523538131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A-4415-A544-E80D0DC84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67184"/>
        <c:axId val="602072760"/>
      </c:lineChart>
      <c:catAx>
        <c:axId val="60206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72760"/>
        <c:crosses val="autoZero"/>
        <c:auto val="1"/>
        <c:lblAlgn val="ctr"/>
        <c:lblOffset val="100"/>
        <c:noMultiLvlLbl val="0"/>
      </c:catAx>
      <c:valAx>
        <c:axId val="60207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6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holders'!$AF$12</c:f>
              <c:strCache>
                <c:ptCount val="1"/>
                <c:pt idx="0">
                  <c:v>QLD</c:v>
                </c:pt>
              </c:strCache>
            </c:strRef>
          </c:tx>
          <c:marker>
            <c:symbol val="none"/>
          </c:marker>
          <c:cat>
            <c:numRef>
              <c:f>'Licence holders'!$AC$63:$AC$111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'Licence holders'!$AF$63:$AF$111</c:f>
              <c:numCache>
                <c:formatCode>0</c:formatCode>
                <c:ptCount val="49"/>
                <c:pt idx="0">
                  <c:v>758689.56861409603</c:v>
                </c:pt>
                <c:pt idx="1">
                  <c:v>803964.56978996331</c:v>
                </c:pt>
                <c:pt idx="2">
                  <c:v>825202.52405647654</c:v>
                </c:pt>
                <c:pt idx="3">
                  <c:v>876958.36952320475</c:v>
                </c:pt>
                <c:pt idx="4">
                  <c:v>927569.14803882921</c:v>
                </c:pt>
                <c:pt idx="5">
                  <c:v>973257.43783773261</c:v>
                </c:pt>
                <c:pt idx="6">
                  <c:v>1020305.2776506989</c:v>
                </c:pt>
                <c:pt idx="7">
                  <c:v>1093333.9801918888</c:v>
                </c:pt>
                <c:pt idx="8">
                  <c:v>1131070.2210892395</c:v>
                </c:pt>
                <c:pt idx="9">
                  <c:v>1169703.5034723214</c:v>
                </c:pt>
                <c:pt idx="10">
                  <c:v>1220996.5525272079</c:v>
                </c:pt>
                <c:pt idx="11">
                  <c:v>1299771.6884444691</c:v>
                </c:pt>
                <c:pt idx="12">
                  <c:v>1347343.1932208121</c:v>
                </c:pt>
                <c:pt idx="13">
                  <c:v>1400620.6142211852</c:v>
                </c:pt>
                <c:pt idx="14">
                  <c:v>1465845.7302882858</c:v>
                </c:pt>
                <c:pt idx="15">
                  <c:v>1521654.3676558081</c:v>
                </c:pt>
                <c:pt idx="16">
                  <c:v>1582133.3291836744</c:v>
                </c:pt>
                <c:pt idx="17">
                  <c:v>1642028.7995374266</c:v>
                </c:pt>
                <c:pt idx="18">
                  <c:v>1694116.0276671955</c:v>
                </c:pt>
                <c:pt idx="19">
                  <c:v>1712730.9999999998</c:v>
                </c:pt>
                <c:pt idx="20">
                  <c:v>1774260.7106086572</c:v>
                </c:pt>
                <c:pt idx="21">
                  <c:v>1830518.014513792</c:v>
                </c:pt>
                <c:pt idx="22">
                  <c:v>1887908.2670481957</c:v>
                </c:pt>
                <c:pt idx="23">
                  <c:v>1952851.1610401522</c:v>
                </c:pt>
                <c:pt idx="24">
                  <c:v>2017047.0414012081</c:v>
                </c:pt>
                <c:pt idx="25">
                  <c:v>2082401.808648593</c:v>
                </c:pt>
                <c:pt idx="26">
                  <c:v>2145393.6033001519</c:v>
                </c:pt>
                <c:pt idx="27">
                  <c:v>2200299</c:v>
                </c:pt>
                <c:pt idx="28">
                  <c:v>2240176.9999999995</c:v>
                </c:pt>
                <c:pt idx="29">
                  <c:v>2297406.9999999995</c:v>
                </c:pt>
                <c:pt idx="30">
                  <c:v>2348862</c:v>
                </c:pt>
                <c:pt idx="31">
                  <c:v>2410773</c:v>
                </c:pt>
                <c:pt idx="32">
                  <c:v>2494238.0000000005</c:v>
                </c:pt>
                <c:pt idx="33">
                  <c:v>2542622</c:v>
                </c:pt>
                <c:pt idx="34">
                  <c:v>2587667</c:v>
                </c:pt>
                <c:pt idx="35">
                  <c:v>2639287</c:v>
                </c:pt>
                <c:pt idx="36">
                  <c:v>2718563</c:v>
                </c:pt>
                <c:pt idx="37">
                  <c:v>2831421.0000000005</c:v>
                </c:pt>
                <c:pt idx="38">
                  <c:v>2921109</c:v>
                </c:pt>
                <c:pt idx="39">
                  <c:v>3048522</c:v>
                </c:pt>
                <c:pt idx="40">
                  <c:v>3132341</c:v>
                </c:pt>
                <c:pt idx="41">
                  <c:v>3240939.0000000005</c:v>
                </c:pt>
                <c:pt idx="42">
                  <c:v>3301004.0000000005</c:v>
                </c:pt>
                <c:pt idx="43">
                  <c:v>3374823.9999999995</c:v>
                </c:pt>
                <c:pt idx="44">
                  <c:v>3384271</c:v>
                </c:pt>
                <c:pt idx="45">
                  <c:v>3432171</c:v>
                </c:pt>
                <c:pt idx="46">
                  <c:v>3505706</c:v>
                </c:pt>
                <c:pt idx="47">
                  <c:v>3585131.0905292211</c:v>
                </c:pt>
                <c:pt idx="48">
                  <c:v>3660199.4705033987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5C-4339-96BF-DD5330D36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314240"/>
        <c:axId val="220320128"/>
      </c:lineChart>
      <c:catAx>
        <c:axId val="22031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0320128"/>
        <c:crosses val="autoZero"/>
        <c:auto val="1"/>
        <c:lblAlgn val="ctr"/>
        <c:lblOffset val="100"/>
        <c:noMultiLvlLbl val="0"/>
      </c:catAx>
      <c:valAx>
        <c:axId val="2203201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031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holders'!$CH$92</c:f>
              <c:strCache>
                <c:ptCount val="1"/>
                <c:pt idx="0">
                  <c:v>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holders'!$CB$93:$CB$123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'Licence holders'!$CH$93:$CH$123</c:f>
              <c:numCache>
                <c:formatCode>General</c:formatCode>
                <c:ptCount val="31"/>
                <c:pt idx="0">
                  <c:v>2.486646945096968E-2</c:v>
                </c:pt>
                <c:pt idx="1">
                  <c:v>2.4577427265332366E-2</c:v>
                </c:pt>
                <c:pt idx="2">
                  <c:v>2.4323994340584763E-2</c:v>
                </c:pt>
                <c:pt idx="3">
                  <c:v>2.4267943690199741E-2</c:v>
                </c:pt>
                <c:pt idx="4">
                  <c:v>2.4242787316952851E-2</c:v>
                </c:pt>
                <c:pt idx="5">
                  <c:v>2.409937984253286E-2</c:v>
                </c:pt>
                <c:pt idx="6">
                  <c:v>2.392794982906965E-2</c:v>
                </c:pt>
                <c:pt idx="7">
                  <c:v>2.3685506762437823E-2</c:v>
                </c:pt>
                <c:pt idx="8">
                  <c:v>2.3465462185846907E-2</c:v>
                </c:pt>
                <c:pt idx="9">
                  <c:v>2.3254057609504473E-2</c:v>
                </c:pt>
                <c:pt idx="10">
                  <c:v>2.3099318029299921E-2</c:v>
                </c:pt>
                <c:pt idx="11">
                  <c:v>2.2898566945278885E-2</c:v>
                </c:pt>
                <c:pt idx="12">
                  <c:v>2.2511820245425033E-2</c:v>
                </c:pt>
                <c:pt idx="13">
                  <c:v>2.2149093409325797E-2</c:v>
                </c:pt>
                <c:pt idx="14">
                  <c:v>2.1880644831464506E-2</c:v>
                </c:pt>
                <c:pt idx="15">
                  <c:v>2.1630860195185862E-2</c:v>
                </c:pt>
                <c:pt idx="16">
                  <c:v>2.1396321899910694E-2</c:v>
                </c:pt>
                <c:pt idx="17">
                  <c:v>2.1238276056933538E-2</c:v>
                </c:pt>
                <c:pt idx="18">
                  <c:v>2.1143621280548346E-2</c:v>
                </c:pt>
                <c:pt idx="19">
                  <c:v>2.1068981382352227E-2</c:v>
                </c:pt>
                <c:pt idx="20" formatCode="0.00000">
                  <c:v>2.0857393757660266E-2</c:v>
                </c:pt>
                <c:pt idx="21" formatCode="0.00000">
                  <c:v>2.0645806132968306E-2</c:v>
                </c:pt>
                <c:pt idx="22" formatCode="0.00000">
                  <c:v>2.0434218508276345E-2</c:v>
                </c:pt>
                <c:pt idx="23" formatCode="0.00000">
                  <c:v>2.0222630883584385E-2</c:v>
                </c:pt>
                <c:pt idx="24" formatCode="0.00000">
                  <c:v>2.0011043258892424E-2</c:v>
                </c:pt>
                <c:pt idx="25" formatCode="0.00000">
                  <c:v>1.9799455634200464E-2</c:v>
                </c:pt>
                <c:pt idx="26" formatCode="0.00000">
                  <c:v>1.9587868009508503E-2</c:v>
                </c:pt>
                <c:pt idx="27" formatCode="0.00000">
                  <c:v>1.9376280384816542E-2</c:v>
                </c:pt>
                <c:pt idx="28" formatCode="0.00000">
                  <c:v>1.9164692760124582E-2</c:v>
                </c:pt>
                <c:pt idx="29" formatCode="0.00000">
                  <c:v>1.8953105135432621E-2</c:v>
                </c:pt>
                <c:pt idx="30">
                  <c:v>1.8741517510740668E-2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D-49C2-8CFD-8D565BC7D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937696"/>
        <c:axId val="549932448"/>
      </c:lineChart>
      <c:catAx>
        <c:axId val="5499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932448"/>
        <c:crosses val="autoZero"/>
        <c:auto val="1"/>
        <c:lblAlgn val="ctr"/>
        <c:lblOffset val="100"/>
        <c:noMultiLvlLbl val="0"/>
      </c:catAx>
      <c:valAx>
        <c:axId val="54993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93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holders'!$CI$92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holders'!$CB$93:$CB$123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'Licence holders'!$CI$93:$CI$123</c:f>
              <c:numCache>
                <c:formatCode>General</c:formatCode>
                <c:ptCount val="31"/>
                <c:pt idx="0">
                  <c:v>1.0466902950588244E-2</c:v>
                </c:pt>
                <c:pt idx="1">
                  <c:v>1.0467930932192903E-2</c:v>
                </c:pt>
                <c:pt idx="2">
                  <c:v>1.0375474909686364E-2</c:v>
                </c:pt>
                <c:pt idx="3">
                  <c:v>1.0230100559010528E-2</c:v>
                </c:pt>
                <c:pt idx="4">
                  <c:v>1.0168335491300548E-2</c:v>
                </c:pt>
                <c:pt idx="5">
                  <c:v>1.0206010683783137E-2</c:v>
                </c:pt>
                <c:pt idx="6">
                  <c:v>1.022334960293605E-2</c:v>
                </c:pt>
                <c:pt idx="7">
                  <c:v>1.0263774017575973E-2</c:v>
                </c:pt>
                <c:pt idx="8">
                  <c:v>1.0348528250210407E-2</c:v>
                </c:pt>
                <c:pt idx="9">
                  <c:v>1.0421361386377136E-2</c:v>
                </c:pt>
                <c:pt idx="10">
                  <c:v>1.0430866445388254E-2</c:v>
                </c:pt>
                <c:pt idx="11">
                  <c:v>1.0354704547184256E-2</c:v>
                </c:pt>
                <c:pt idx="12">
                  <c:v>1.0377390407096154E-2</c:v>
                </c:pt>
                <c:pt idx="13">
                  <c:v>1.0451846694716995E-2</c:v>
                </c:pt>
                <c:pt idx="14">
                  <c:v>1.034814764322961E-2</c:v>
                </c:pt>
                <c:pt idx="15">
                  <c:v>1.0275813414408815E-2</c:v>
                </c:pt>
                <c:pt idx="16">
                  <c:v>1.0158601528131512E-2</c:v>
                </c:pt>
                <c:pt idx="17">
                  <c:v>1.0062161799561736E-2</c:v>
                </c:pt>
                <c:pt idx="18">
                  <c:v>9.8971845872970095E-3</c:v>
                </c:pt>
                <c:pt idx="19">
                  <c:v>9.7007976018650757E-3</c:v>
                </c:pt>
                <c:pt idx="20" formatCode="0.00000">
                  <c:v>9.7673545534401919E-3</c:v>
                </c:pt>
                <c:pt idx="21" formatCode="0.00000">
                  <c:v>9.8339115050153081E-3</c:v>
                </c:pt>
                <c:pt idx="22" formatCode="0.00000">
                  <c:v>9.9004684565904243E-3</c:v>
                </c:pt>
                <c:pt idx="23" formatCode="0.00000">
                  <c:v>9.9670254081655404E-3</c:v>
                </c:pt>
                <c:pt idx="24" formatCode="0.00000">
                  <c:v>1.0033582359740657E-2</c:v>
                </c:pt>
                <c:pt idx="25" formatCode="0.00000">
                  <c:v>1.0100139311315773E-2</c:v>
                </c:pt>
                <c:pt idx="26" formatCode="0.00000">
                  <c:v>1.0166696262890889E-2</c:v>
                </c:pt>
                <c:pt idx="27" formatCode="0.00000">
                  <c:v>1.0233253214466005E-2</c:v>
                </c:pt>
                <c:pt idx="28" formatCode="0.00000">
                  <c:v>1.0299810166041121E-2</c:v>
                </c:pt>
                <c:pt idx="29" formatCode="0.00000">
                  <c:v>1.0366367117616238E-2</c:v>
                </c:pt>
                <c:pt idx="30">
                  <c:v>1.0432924069191354E-2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D8-45E8-AFA3-888688028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58000"/>
        <c:axId val="602065544"/>
      </c:lineChart>
      <c:catAx>
        <c:axId val="60205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65544"/>
        <c:crosses val="autoZero"/>
        <c:auto val="1"/>
        <c:lblAlgn val="ctr"/>
        <c:lblOffset val="100"/>
        <c:noMultiLvlLbl val="0"/>
      </c:catAx>
      <c:valAx>
        <c:axId val="60206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5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holders'!$CJ$92</c:f>
              <c:strCache>
                <c:ptCount val="1"/>
                <c:pt idx="0">
                  <c:v>ACT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'Licence holders'!$CB$93:$CB$123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'Licence holders'!$CJ$93:$CJ$123</c:f>
              <c:numCache>
                <c:formatCode>General</c:formatCode>
                <c:ptCount val="31"/>
                <c:pt idx="0">
                  <c:v>1.6673284613680516E-2</c:v>
                </c:pt>
                <c:pt idx="1">
                  <c:v>1.6683788662186255E-2</c:v>
                </c:pt>
                <c:pt idx="2">
                  <c:v>1.6653362868449376E-2</c:v>
                </c:pt>
                <c:pt idx="3">
                  <c:v>1.6601289025633952E-2</c:v>
                </c:pt>
                <c:pt idx="4">
                  <c:v>1.6504109168957344E-2</c:v>
                </c:pt>
                <c:pt idx="5">
                  <c:v>1.6426321529807667E-2</c:v>
                </c:pt>
                <c:pt idx="6">
                  <c:v>1.6390554185777447E-2</c:v>
                </c:pt>
                <c:pt idx="7">
                  <c:v>1.6453115746010733E-2</c:v>
                </c:pt>
                <c:pt idx="8">
                  <c:v>1.6396190952405919E-2</c:v>
                </c:pt>
                <c:pt idx="9">
                  <c:v>1.6357969178309728E-2</c:v>
                </c:pt>
                <c:pt idx="10">
                  <c:v>1.6422515778196031E-2</c:v>
                </c:pt>
                <c:pt idx="11">
                  <c:v>1.647430932671946E-2</c:v>
                </c:pt>
                <c:pt idx="12">
                  <c:v>1.6563807548177691E-2</c:v>
                </c:pt>
                <c:pt idx="13">
                  <c:v>1.6575063459185042E-2</c:v>
                </c:pt>
                <c:pt idx="14">
                  <c:v>1.65638526294264E-2</c:v>
                </c:pt>
                <c:pt idx="15">
                  <c:v>1.6621033712394807E-2</c:v>
                </c:pt>
                <c:pt idx="16">
                  <c:v>1.6666391029669568E-2</c:v>
                </c:pt>
                <c:pt idx="17">
                  <c:v>1.6749942066341152E-2</c:v>
                </c:pt>
                <c:pt idx="18">
                  <c:v>1.6831619743121615E-2</c:v>
                </c:pt>
                <c:pt idx="19">
                  <c:v>1.6843359671990847E-2</c:v>
                </c:pt>
                <c:pt idx="20" formatCode="0.00000">
                  <c:v>1.6866005691655282E-2</c:v>
                </c:pt>
                <c:pt idx="21" formatCode="0.00000">
                  <c:v>1.6888651711319716E-2</c:v>
                </c:pt>
                <c:pt idx="22" formatCode="0.00000">
                  <c:v>1.691129773098415E-2</c:v>
                </c:pt>
                <c:pt idx="23" formatCode="0.00000">
                  <c:v>1.6933943750648585E-2</c:v>
                </c:pt>
                <c:pt idx="24" formatCode="0.00000">
                  <c:v>1.6956589770313019E-2</c:v>
                </c:pt>
                <c:pt idx="25" formatCode="0.00000">
                  <c:v>1.6979235789977454E-2</c:v>
                </c:pt>
                <c:pt idx="26" formatCode="0.00000">
                  <c:v>1.7001881809641888E-2</c:v>
                </c:pt>
                <c:pt idx="27" formatCode="0.00000">
                  <c:v>1.7024527829306323E-2</c:v>
                </c:pt>
                <c:pt idx="28" formatCode="0.00000">
                  <c:v>1.7047173848970757E-2</c:v>
                </c:pt>
                <c:pt idx="29" formatCode="0.00000">
                  <c:v>1.7069819868635192E-2</c:v>
                </c:pt>
                <c:pt idx="30">
                  <c:v>1.7092465888299612E-2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C-42B4-B2B9-662761CB7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62592"/>
        <c:axId val="602061280"/>
      </c:lineChart>
      <c:catAx>
        <c:axId val="6020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61280"/>
        <c:crosses val="autoZero"/>
        <c:auto val="1"/>
        <c:lblAlgn val="ctr"/>
        <c:lblOffset val="100"/>
        <c:noMultiLvlLbl val="0"/>
      </c:catAx>
      <c:valAx>
        <c:axId val="6020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6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'Licence holders'!$AH$12</c:f>
              <c:strCache>
                <c:ptCount val="1"/>
                <c:pt idx="0">
                  <c:v>WA</c:v>
                </c:pt>
              </c:strCache>
            </c:strRef>
          </c:tx>
          <c:marker>
            <c:symbol val="none"/>
          </c:marker>
          <c:cat>
            <c:numRef>
              <c:f>'Licence holders'!$AC$63:$AC$111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'Licence holders'!$AH$63:$AH$111</c:f>
              <c:numCache>
                <c:formatCode>0</c:formatCode>
                <c:ptCount val="49"/>
                <c:pt idx="0">
                  <c:v>431498.99999999994</c:v>
                </c:pt>
                <c:pt idx="1">
                  <c:v>450836.99999999994</c:v>
                </c:pt>
                <c:pt idx="2">
                  <c:v>493000</c:v>
                </c:pt>
                <c:pt idx="3">
                  <c:v>513035.00000000006</c:v>
                </c:pt>
                <c:pt idx="4">
                  <c:v>537403.82203282486</c:v>
                </c:pt>
                <c:pt idx="5">
                  <c:v>562724</c:v>
                </c:pt>
                <c:pt idx="6">
                  <c:v>591415.70711419429</c:v>
                </c:pt>
                <c:pt idx="7">
                  <c:v>621288</c:v>
                </c:pt>
                <c:pt idx="8">
                  <c:v>654949</c:v>
                </c:pt>
                <c:pt idx="9">
                  <c:v>675033</c:v>
                </c:pt>
                <c:pt idx="10">
                  <c:v>700397.99999999988</c:v>
                </c:pt>
                <c:pt idx="11">
                  <c:v>731113</c:v>
                </c:pt>
                <c:pt idx="12">
                  <c:v>756816</c:v>
                </c:pt>
                <c:pt idx="13">
                  <c:v>780617.99999999988</c:v>
                </c:pt>
                <c:pt idx="14">
                  <c:v>799769.00000000012</c:v>
                </c:pt>
                <c:pt idx="15">
                  <c:v>819076.00534385815</c:v>
                </c:pt>
                <c:pt idx="16">
                  <c:v>846134.99999999988</c:v>
                </c:pt>
                <c:pt idx="17">
                  <c:v>882630.06993840891</c:v>
                </c:pt>
                <c:pt idx="18">
                  <c:v>920880.60281878791</c:v>
                </c:pt>
                <c:pt idx="19">
                  <c:v>962558</c:v>
                </c:pt>
                <c:pt idx="20">
                  <c:v>996899.46251128695</c:v>
                </c:pt>
                <c:pt idx="21">
                  <c:v>1024546.5167373448</c:v>
                </c:pt>
                <c:pt idx="22">
                  <c:v>1052228</c:v>
                </c:pt>
                <c:pt idx="23">
                  <c:v>1072711.1053759374</c:v>
                </c:pt>
                <c:pt idx="24">
                  <c:v>1097078.8184509948</c:v>
                </c:pt>
                <c:pt idx="25">
                  <c:v>1125242.1866433145</c:v>
                </c:pt>
                <c:pt idx="26">
                  <c:v>1154165</c:v>
                </c:pt>
                <c:pt idx="27">
                  <c:v>1185133.5000000002</c:v>
                </c:pt>
                <c:pt idx="28">
                  <c:v>1216102</c:v>
                </c:pt>
                <c:pt idx="29">
                  <c:v>1220138</c:v>
                </c:pt>
                <c:pt idx="30">
                  <c:v>1224174</c:v>
                </c:pt>
                <c:pt idx="31">
                  <c:v>1258462.4999999998</c:v>
                </c:pt>
                <c:pt idx="32">
                  <c:v>1292751</c:v>
                </c:pt>
                <c:pt idx="33">
                  <c:v>1320777</c:v>
                </c:pt>
                <c:pt idx="34">
                  <c:v>1341116</c:v>
                </c:pt>
                <c:pt idx="35">
                  <c:v>1360598</c:v>
                </c:pt>
                <c:pt idx="36">
                  <c:v>1389331.9999999998</c:v>
                </c:pt>
                <c:pt idx="37">
                  <c:v>1423222</c:v>
                </c:pt>
                <c:pt idx="38">
                  <c:v>1469629</c:v>
                </c:pt>
                <c:pt idx="39">
                  <c:v>1516034.9999999998</c:v>
                </c:pt>
                <c:pt idx="40">
                  <c:v>1566463</c:v>
                </c:pt>
                <c:pt idx="41">
                  <c:v>1605793.0000000002</c:v>
                </c:pt>
                <c:pt idx="42">
                  <c:v>1650934</c:v>
                </c:pt>
                <c:pt idx="43">
                  <c:v>1705853.9999999998</c:v>
                </c:pt>
                <c:pt idx="44">
                  <c:v>1745523</c:v>
                </c:pt>
                <c:pt idx="45">
                  <c:v>1777515</c:v>
                </c:pt>
                <c:pt idx="46">
                  <c:v>1805895</c:v>
                </c:pt>
                <c:pt idx="47">
                  <c:v>1825205.6307209935</c:v>
                </c:pt>
                <c:pt idx="48">
                  <c:v>1850391.8883434187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7E-4C87-9233-509C5EED6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717632"/>
        <c:axId val="221719168"/>
      </c:lineChart>
      <c:catAx>
        <c:axId val="22171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719168"/>
        <c:crosses val="autoZero"/>
        <c:auto val="1"/>
        <c:lblAlgn val="ctr"/>
        <c:lblOffset val="100"/>
        <c:noMultiLvlLbl val="0"/>
      </c:catAx>
      <c:valAx>
        <c:axId val="2217191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171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0783982594280979E-2"/>
          <c:y val="0.18091462525517643"/>
          <c:w val="0.85730138831330294"/>
          <c:h val="0.65183253135024788"/>
        </c:manualLayout>
      </c:layout>
      <c:lineChart>
        <c:grouping val="standard"/>
        <c:varyColors val="0"/>
        <c:ser>
          <c:idx val="0"/>
          <c:order val="0"/>
          <c:tx>
            <c:strRef>
              <c:f>'Licence holders'!$AI$12</c:f>
              <c:strCache>
                <c:ptCount val="1"/>
                <c:pt idx="0">
                  <c:v>TAS</c:v>
                </c:pt>
              </c:strCache>
            </c:strRef>
          </c:tx>
          <c:marker>
            <c:symbol val="none"/>
          </c:marker>
          <c:cat>
            <c:numRef>
              <c:f>'Licence holders'!$AC$63:$AC$111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'Licence holders'!$AI$63:$AI$111</c:f>
              <c:numCache>
                <c:formatCode>0</c:formatCode>
                <c:ptCount val="49"/>
                <c:pt idx="0">
                  <c:v>166215</c:v>
                </c:pt>
                <c:pt idx="1">
                  <c:v>172854</c:v>
                </c:pt>
                <c:pt idx="2">
                  <c:v>174000</c:v>
                </c:pt>
                <c:pt idx="3">
                  <c:v>181096</c:v>
                </c:pt>
                <c:pt idx="4">
                  <c:v>187584.34181718162</c:v>
                </c:pt>
                <c:pt idx="5">
                  <c:v>194564.00000000003</c:v>
                </c:pt>
                <c:pt idx="6">
                  <c:v>201056.7657562675</c:v>
                </c:pt>
                <c:pt idx="7">
                  <c:v>213053</c:v>
                </c:pt>
                <c:pt idx="8">
                  <c:v>217482.60018137377</c:v>
                </c:pt>
                <c:pt idx="9">
                  <c:v>222217</c:v>
                </c:pt>
                <c:pt idx="10">
                  <c:v>228250.99999999997</c:v>
                </c:pt>
                <c:pt idx="11">
                  <c:v>236778.00000000006</c:v>
                </c:pt>
                <c:pt idx="12">
                  <c:v>238864.99999999997</c:v>
                </c:pt>
                <c:pt idx="13">
                  <c:v>244208.99999999997</c:v>
                </c:pt>
                <c:pt idx="14">
                  <c:v>254249</c:v>
                </c:pt>
                <c:pt idx="15">
                  <c:v>262066.91160387266</c:v>
                </c:pt>
                <c:pt idx="16">
                  <c:v>269138.59619507875</c:v>
                </c:pt>
                <c:pt idx="17">
                  <c:v>275743</c:v>
                </c:pt>
                <c:pt idx="18">
                  <c:v>278950</c:v>
                </c:pt>
                <c:pt idx="19">
                  <c:v>287118.00000000006</c:v>
                </c:pt>
                <c:pt idx="20">
                  <c:v>293063</c:v>
                </c:pt>
                <c:pt idx="21">
                  <c:v>295741</c:v>
                </c:pt>
                <c:pt idx="22">
                  <c:v>297445</c:v>
                </c:pt>
                <c:pt idx="23">
                  <c:v>300654</c:v>
                </c:pt>
                <c:pt idx="24">
                  <c:v>303772</c:v>
                </c:pt>
                <c:pt idx="25">
                  <c:v>308092</c:v>
                </c:pt>
                <c:pt idx="26">
                  <c:v>312725</c:v>
                </c:pt>
                <c:pt idx="27">
                  <c:v>311760</c:v>
                </c:pt>
                <c:pt idx="28">
                  <c:v>310563.00000000006</c:v>
                </c:pt>
                <c:pt idx="29">
                  <c:v>312709.00000000006</c:v>
                </c:pt>
                <c:pt idx="30">
                  <c:v>316063</c:v>
                </c:pt>
                <c:pt idx="31">
                  <c:v>320627</c:v>
                </c:pt>
                <c:pt idx="32">
                  <c:v>323006.75193883415</c:v>
                </c:pt>
                <c:pt idx="33">
                  <c:v>328063.00000000006</c:v>
                </c:pt>
                <c:pt idx="34">
                  <c:v>335745.00000000006</c:v>
                </c:pt>
                <c:pt idx="35">
                  <c:v>340732</c:v>
                </c:pt>
                <c:pt idx="36">
                  <c:v>345441.00000000006</c:v>
                </c:pt>
                <c:pt idx="37">
                  <c:v>352062</c:v>
                </c:pt>
                <c:pt idx="38">
                  <c:v>355805</c:v>
                </c:pt>
                <c:pt idx="39">
                  <c:v>359548</c:v>
                </c:pt>
                <c:pt idx="40">
                  <c:v>363291</c:v>
                </c:pt>
                <c:pt idx="41">
                  <c:v>367655.00000000006</c:v>
                </c:pt>
                <c:pt idx="42">
                  <c:v>366918</c:v>
                </c:pt>
                <c:pt idx="43">
                  <c:v>366806</c:v>
                </c:pt>
                <c:pt idx="44">
                  <c:v>368562</c:v>
                </c:pt>
                <c:pt idx="45">
                  <c:v>372402</c:v>
                </c:pt>
                <c:pt idx="46">
                  <c:v>378224</c:v>
                </c:pt>
                <c:pt idx="47">
                  <c:v>380316.23294369684</c:v>
                </c:pt>
                <c:pt idx="48">
                  <c:v>385214.21999714989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3-42F3-A0AF-6AB984115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740416"/>
        <c:axId val="221754496"/>
      </c:lineChart>
      <c:catAx>
        <c:axId val="22174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754496"/>
        <c:crosses val="autoZero"/>
        <c:auto val="1"/>
        <c:lblAlgn val="ctr"/>
        <c:lblOffset val="100"/>
        <c:noMultiLvlLbl val="0"/>
      </c:catAx>
      <c:valAx>
        <c:axId val="2217544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174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476249</xdr:colOff>
      <xdr:row>130</xdr:row>
      <xdr:rowOff>114300</xdr:rowOff>
    </xdr:from>
    <xdr:to>
      <xdr:col>28</xdr:col>
      <xdr:colOff>393700</xdr:colOff>
      <xdr:row>159</xdr:row>
      <xdr:rowOff>177800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139700</xdr:colOff>
      <xdr:row>130</xdr:row>
      <xdr:rowOff>88900</xdr:rowOff>
    </xdr:from>
    <xdr:to>
      <xdr:col>14</xdr:col>
      <xdr:colOff>63500</xdr:colOff>
      <xdr:row>159</xdr:row>
      <xdr:rowOff>101600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495308</xdr:colOff>
      <xdr:row>186</xdr:row>
      <xdr:rowOff>177808</xdr:rowOff>
    </xdr:from>
    <xdr:to>
      <xdr:col>26</xdr:col>
      <xdr:colOff>533400</xdr:colOff>
      <xdr:row>212</xdr:row>
      <xdr:rowOff>25400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971549</xdr:colOff>
      <xdr:row>126</xdr:row>
      <xdr:rowOff>6349</xdr:rowOff>
    </xdr:from>
    <xdr:to>
      <xdr:col>38</xdr:col>
      <xdr:colOff>463549</xdr:colOff>
      <xdr:row>140</xdr:row>
      <xdr:rowOff>82549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476249</xdr:colOff>
      <xdr:row>126</xdr:row>
      <xdr:rowOff>6349</xdr:rowOff>
    </xdr:from>
    <xdr:to>
      <xdr:col>33</xdr:col>
      <xdr:colOff>984249</xdr:colOff>
      <xdr:row>140</xdr:row>
      <xdr:rowOff>82549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450849</xdr:colOff>
      <xdr:row>140</xdr:row>
      <xdr:rowOff>146049</xdr:rowOff>
    </xdr:from>
    <xdr:to>
      <xdr:col>33</xdr:col>
      <xdr:colOff>958849</xdr:colOff>
      <xdr:row>155</xdr:row>
      <xdr:rowOff>31749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882649</xdr:colOff>
      <xdr:row>155</xdr:row>
      <xdr:rowOff>19049</xdr:rowOff>
    </xdr:from>
    <xdr:to>
      <xdr:col>38</xdr:col>
      <xdr:colOff>419100</xdr:colOff>
      <xdr:row>169</xdr:row>
      <xdr:rowOff>95249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895349</xdr:colOff>
      <xdr:row>140</xdr:row>
      <xdr:rowOff>82549</xdr:rowOff>
    </xdr:from>
    <xdr:to>
      <xdr:col>38</xdr:col>
      <xdr:colOff>387349</xdr:colOff>
      <xdr:row>154</xdr:row>
      <xdr:rowOff>158749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30</xdr:col>
      <xdr:colOff>673099</xdr:colOff>
      <xdr:row>170</xdr:row>
      <xdr:rowOff>82549</xdr:rowOff>
    </xdr:from>
    <xdr:to>
      <xdr:col>35</xdr:col>
      <xdr:colOff>127000</xdr:colOff>
      <xdr:row>184</xdr:row>
      <xdr:rowOff>158749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29</xdr:col>
      <xdr:colOff>374649</xdr:colOff>
      <xdr:row>155</xdr:row>
      <xdr:rowOff>82549</xdr:rowOff>
    </xdr:from>
    <xdr:to>
      <xdr:col>33</xdr:col>
      <xdr:colOff>882649</xdr:colOff>
      <xdr:row>169</xdr:row>
      <xdr:rowOff>158749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98</xdr:col>
      <xdr:colOff>393699</xdr:colOff>
      <xdr:row>143</xdr:row>
      <xdr:rowOff>171448</xdr:rowOff>
    </xdr:from>
    <xdr:to>
      <xdr:col>106</xdr:col>
      <xdr:colOff>107948</xdr:colOff>
      <xdr:row>160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98</xdr:col>
      <xdr:colOff>463549</xdr:colOff>
      <xdr:row>177</xdr:row>
      <xdr:rowOff>57148</xdr:rowOff>
    </xdr:from>
    <xdr:to>
      <xdr:col>105</xdr:col>
      <xdr:colOff>514349</xdr:colOff>
      <xdr:row>193</xdr:row>
      <xdr:rowOff>165099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106</xdr:col>
      <xdr:colOff>38100</xdr:colOff>
      <xdr:row>146</xdr:row>
      <xdr:rowOff>63500</xdr:rowOff>
    </xdr:from>
    <xdr:to>
      <xdr:col>110</xdr:col>
      <xdr:colOff>901700</xdr:colOff>
      <xdr:row>162</xdr:row>
      <xdr:rowOff>139700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105</xdr:col>
      <xdr:colOff>800100</xdr:colOff>
      <xdr:row>179</xdr:row>
      <xdr:rowOff>139700</xdr:rowOff>
    </xdr:from>
    <xdr:to>
      <xdr:col>110</xdr:col>
      <xdr:colOff>812800</xdr:colOff>
      <xdr:row>196</xdr:row>
      <xdr:rowOff>12700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98</xdr:col>
      <xdr:colOff>571500</xdr:colOff>
      <xdr:row>196</xdr:row>
      <xdr:rowOff>177800</xdr:rowOff>
    </xdr:from>
    <xdr:to>
      <xdr:col>105</xdr:col>
      <xdr:colOff>622300</xdr:colOff>
      <xdr:row>212</xdr:row>
      <xdr:rowOff>139700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105</xdr:col>
      <xdr:colOff>901700</xdr:colOff>
      <xdr:row>162</xdr:row>
      <xdr:rowOff>165100</xdr:rowOff>
    </xdr:from>
    <xdr:to>
      <xdr:col>110</xdr:col>
      <xdr:colOff>838200</xdr:colOff>
      <xdr:row>178</xdr:row>
      <xdr:rowOff>165100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105</xdr:col>
      <xdr:colOff>698500</xdr:colOff>
      <xdr:row>197</xdr:row>
      <xdr:rowOff>12700</xdr:rowOff>
    </xdr:from>
    <xdr:to>
      <xdr:col>111</xdr:col>
      <xdr:colOff>342900</xdr:colOff>
      <xdr:row>215</xdr:row>
      <xdr:rowOff>25400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98</xdr:col>
      <xdr:colOff>355600</xdr:colOff>
      <xdr:row>160</xdr:row>
      <xdr:rowOff>114300</xdr:rowOff>
    </xdr:from>
    <xdr:to>
      <xdr:col>106</xdr:col>
      <xdr:colOff>127000</xdr:colOff>
      <xdr:row>177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98</xdr:col>
      <xdr:colOff>279400</xdr:colOff>
      <xdr:row>213</xdr:row>
      <xdr:rowOff>57148</xdr:rowOff>
    </xdr:from>
    <xdr:to>
      <xdr:col>110</xdr:col>
      <xdr:colOff>190500</xdr:colOff>
      <xdr:row>244</xdr:row>
      <xdr:rowOff>152400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113</xdr:col>
      <xdr:colOff>69849</xdr:colOff>
      <xdr:row>124</xdr:row>
      <xdr:rowOff>25400</xdr:rowOff>
    </xdr:from>
    <xdr:to>
      <xdr:col>121</xdr:col>
      <xdr:colOff>571500</xdr:colOff>
      <xdr:row>138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129</xdr:col>
      <xdr:colOff>57149</xdr:colOff>
      <xdr:row>97</xdr:row>
      <xdr:rowOff>76200</xdr:rowOff>
    </xdr:from>
    <xdr:to>
      <xdr:col>137</xdr:col>
      <xdr:colOff>361949</xdr:colOff>
      <xdr:row>111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112</xdr:col>
      <xdr:colOff>596900</xdr:colOff>
      <xdr:row>139</xdr:row>
      <xdr:rowOff>12700</xdr:rowOff>
    </xdr:from>
    <xdr:to>
      <xdr:col>122</xdr:col>
      <xdr:colOff>76199</xdr:colOff>
      <xdr:row>155</xdr:row>
      <xdr:rowOff>63500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143</xdr:col>
      <xdr:colOff>82549</xdr:colOff>
      <xdr:row>124</xdr:row>
      <xdr:rowOff>50800</xdr:rowOff>
    </xdr:from>
    <xdr:to>
      <xdr:col>151</xdr:col>
      <xdr:colOff>190501</xdr:colOff>
      <xdr:row>139</xdr:row>
      <xdr:rowOff>63500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131</xdr:col>
      <xdr:colOff>298449</xdr:colOff>
      <xdr:row>68</xdr:row>
      <xdr:rowOff>12700</xdr:rowOff>
    </xdr:from>
    <xdr:to>
      <xdr:col>138</xdr:col>
      <xdr:colOff>603249</xdr:colOff>
      <xdr:row>82</xdr:row>
      <xdr:rowOff>88900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130</xdr:col>
      <xdr:colOff>209549</xdr:colOff>
      <xdr:row>82</xdr:row>
      <xdr:rowOff>177800</xdr:rowOff>
    </xdr:from>
    <xdr:to>
      <xdr:col>137</xdr:col>
      <xdr:colOff>514349</xdr:colOff>
      <xdr:row>97</xdr:row>
      <xdr:rowOff>63500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165100</xdr:colOff>
      <xdr:row>186</xdr:row>
      <xdr:rowOff>38100</xdr:rowOff>
    </xdr:from>
    <xdr:to>
      <xdr:col>13</xdr:col>
      <xdr:colOff>381000</xdr:colOff>
      <xdr:row>211</xdr:row>
      <xdr:rowOff>152400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88900</xdr:colOff>
      <xdr:row>160</xdr:row>
      <xdr:rowOff>165100</xdr:rowOff>
    </xdr:from>
    <xdr:to>
      <xdr:col>13</xdr:col>
      <xdr:colOff>596892</xdr:colOff>
      <xdr:row>186</xdr:row>
      <xdr:rowOff>12692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161</xdr:col>
      <xdr:colOff>19049</xdr:colOff>
      <xdr:row>126</xdr:row>
      <xdr:rowOff>50800</xdr:rowOff>
    </xdr:from>
    <xdr:to>
      <xdr:col>168</xdr:col>
      <xdr:colOff>323849</xdr:colOff>
      <xdr:row>141</xdr:row>
      <xdr:rowOff>101600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160</xdr:col>
      <xdr:colOff>146049</xdr:colOff>
      <xdr:row>156</xdr:row>
      <xdr:rowOff>57149</xdr:rowOff>
    </xdr:from>
    <xdr:to>
      <xdr:col>167</xdr:col>
      <xdr:colOff>450849</xdr:colOff>
      <xdr:row>170</xdr:row>
      <xdr:rowOff>133349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160</xdr:col>
      <xdr:colOff>133349</xdr:colOff>
      <xdr:row>141</xdr:row>
      <xdr:rowOff>31749</xdr:rowOff>
    </xdr:from>
    <xdr:to>
      <xdr:col>167</xdr:col>
      <xdr:colOff>438149</xdr:colOff>
      <xdr:row>155</xdr:row>
      <xdr:rowOff>107949</xdr:rowOff>
    </xdr:to>
    <xdr:graphicFrame macro="">
      <xdr:nvGraphicFramePr>
        <xdr:cNvPr id="42" name="Chart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171</xdr:col>
      <xdr:colOff>19049</xdr:colOff>
      <xdr:row>125</xdr:row>
      <xdr:rowOff>25400</xdr:rowOff>
    </xdr:from>
    <xdr:to>
      <xdr:col>178</xdr:col>
      <xdr:colOff>685800</xdr:colOff>
      <xdr:row>141</xdr:row>
      <xdr:rowOff>38100</xdr:rowOff>
    </xdr:to>
    <xdr:graphicFrame macro="">
      <xdr:nvGraphicFramePr>
        <xdr:cNvPr id="46" name="Chart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171</xdr:col>
      <xdr:colOff>146049</xdr:colOff>
      <xdr:row>158</xdr:row>
      <xdr:rowOff>114300</xdr:rowOff>
    </xdr:from>
    <xdr:to>
      <xdr:col>178</xdr:col>
      <xdr:colOff>565149</xdr:colOff>
      <xdr:row>173</xdr:row>
      <xdr:rowOff>0</xdr:rowOff>
    </xdr:to>
    <xdr:graphicFrame macro="">
      <xdr:nvGraphicFramePr>
        <xdr:cNvPr id="48" name="Chart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184</xdr:col>
      <xdr:colOff>184149</xdr:colOff>
      <xdr:row>125</xdr:row>
      <xdr:rowOff>25400</xdr:rowOff>
    </xdr:from>
    <xdr:to>
      <xdr:col>191</xdr:col>
      <xdr:colOff>488949</xdr:colOff>
      <xdr:row>139</xdr:row>
      <xdr:rowOff>101600</xdr:rowOff>
    </xdr:to>
    <xdr:graphicFrame macro="">
      <xdr:nvGraphicFramePr>
        <xdr:cNvPr id="50" name="Chart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184</xdr:col>
      <xdr:colOff>133349</xdr:colOff>
      <xdr:row>141</xdr:row>
      <xdr:rowOff>177800</xdr:rowOff>
    </xdr:from>
    <xdr:to>
      <xdr:col>191</xdr:col>
      <xdr:colOff>438149</xdr:colOff>
      <xdr:row>156</xdr:row>
      <xdr:rowOff>63500</xdr:rowOff>
    </xdr:to>
    <xdr:graphicFrame macro="">
      <xdr:nvGraphicFramePr>
        <xdr:cNvPr id="51" name="Chart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184</xdr:col>
      <xdr:colOff>44449</xdr:colOff>
      <xdr:row>157</xdr:row>
      <xdr:rowOff>127000</xdr:rowOff>
    </xdr:from>
    <xdr:to>
      <xdr:col>191</xdr:col>
      <xdr:colOff>349249</xdr:colOff>
      <xdr:row>172</xdr:row>
      <xdr:rowOff>12700</xdr:rowOff>
    </xdr:to>
    <xdr:graphicFrame macro="">
      <xdr:nvGraphicFramePr>
        <xdr:cNvPr id="52" name="Chart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195</xdr:col>
      <xdr:colOff>19049</xdr:colOff>
      <xdr:row>125</xdr:row>
      <xdr:rowOff>82549</xdr:rowOff>
    </xdr:from>
    <xdr:to>
      <xdr:col>202</xdr:col>
      <xdr:colOff>355601</xdr:colOff>
      <xdr:row>139</xdr:row>
      <xdr:rowOff>158749</xdr:rowOff>
    </xdr:to>
    <xdr:graphicFrame macro="">
      <xdr:nvGraphicFramePr>
        <xdr:cNvPr id="56" name="Chart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194</xdr:col>
      <xdr:colOff>546100</xdr:colOff>
      <xdr:row>140</xdr:row>
      <xdr:rowOff>158749</xdr:rowOff>
    </xdr:from>
    <xdr:to>
      <xdr:col>202</xdr:col>
      <xdr:colOff>349249</xdr:colOff>
      <xdr:row>156</xdr:row>
      <xdr:rowOff>38101</xdr:rowOff>
    </xdr:to>
    <xdr:graphicFrame macro="">
      <xdr:nvGraphicFramePr>
        <xdr:cNvPr id="57" name="Chart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195</xdr:col>
      <xdr:colOff>6349</xdr:colOff>
      <xdr:row>157</xdr:row>
      <xdr:rowOff>120649</xdr:rowOff>
    </xdr:from>
    <xdr:to>
      <xdr:col>202</xdr:col>
      <xdr:colOff>311149</xdr:colOff>
      <xdr:row>172</xdr:row>
      <xdr:rowOff>6349</xdr:rowOff>
    </xdr:to>
    <xdr:graphicFrame macro="">
      <xdr:nvGraphicFramePr>
        <xdr:cNvPr id="58" name="Chart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205</xdr:col>
      <xdr:colOff>355600</xdr:colOff>
      <xdr:row>123</xdr:row>
      <xdr:rowOff>114301</xdr:rowOff>
    </xdr:from>
    <xdr:to>
      <xdr:col>214</xdr:col>
      <xdr:colOff>215900</xdr:colOff>
      <xdr:row>138</xdr:row>
      <xdr:rowOff>127000</xdr:rowOff>
    </xdr:to>
    <xdr:graphicFrame macro="">
      <xdr:nvGraphicFramePr>
        <xdr:cNvPr id="61" name="Chart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206</xdr:col>
      <xdr:colOff>95249</xdr:colOff>
      <xdr:row>142</xdr:row>
      <xdr:rowOff>95249</xdr:rowOff>
    </xdr:from>
    <xdr:to>
      <xdr:col>213</xdr:col>
      <xdr:colOff>400049</xdr:colOff>
      <xdr:row>156</xdr:row>
      <xdr:rowOff>171449</xdr:rowOff>
    </xdr:to>
    <xdr:graphicFrame macro="">
      <xdr:nvGraphicFramePr>
        <xdr:cNvPr id="62" name="Chart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206</xdr:col>
      <xdr:colOff>82549</xdr:colOff>
      <xdr:row>158</xdr:row>
      <xdr:rowOff>31749</xdr:rowOff>
    </xdr:from>
    <xdr:to>
      <xdr:col>213</xdr:col>
      <xdr:colOff>387349</xdr:colOff>
      <xdr:row>172</xdr:row>
      <xdr:rowOff>107949</xdr:rowOff>
    </xdr:to>
    <xdr:graphicFrame macro="">
      <xdr:nvGraphicFramePr>
        <xdr:cNvPr id="63" name="Chart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217</xdr:col>
      <xdr:colOff>400049</xdr:colOff>
      <xdr:row>125</xdr:row>
      <xdr:rowOff>31749</xdr:rowOff>
    </xdr:from>
    <xdr:to>
      <xdr:col>225</xdr:col>
      <xdr:colOff>95249</xdr:colOff>
      <xdr:row>139</xdr:row>
      <xdr:rowOff>107949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217</xdr:col>
      <xdr:colOff>514349</xdr:colOff>
      <xdr:row>140</xdr:row>
      <xdr:rowOff>44449</xdr:rowOff>
    </xdr:from>
    <xdr:to>
      <xdr:col>225</xdr:col>
      <xdr:colOff>209549</xdr:colOff>
      <xdr:row>154</xdr:row>
      <xdr:rowOff>120649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217</xdr:col>
      <xdr:colOff>400049</xdr:colOff>
      <xdr:row>156</xdr:row>
      <xdr:rowOff>6349</xdr:rowOff>
    </xdr:from>
    <xdr:to>
      <xdr:col>225</xdr:col>
      <xdr:colOff>95249</xdr:colOff>
      <xdr:row>170</xdr:row>
      <xdr:rowOff>82549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227</xdr:col>
      <xdr:colOff>565149</xdr:colOff>
      <xdr:row>141</xdr:row>
      <xdr:rowOff>146049</xdr:rowOff>
    </xdr:from>
    <xdr:to>
      <xdr:col>235</xdr:col>
      <xdr:colOff>203200</xdr:colOff>
      <xdr:row>155</xdr:row>
      <xdr:rowOff>165101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227</xdr:col>
      <xdr:colOff>717549</xdr:colOff>
      <xdr:row>160</xdr:row>
      <xdr:rowOff>44449</xdr:rowOff>
    </xdr:from>
    <xdr:to>
      <xdr:col>235</xdr:col>
      <xdr:colOff>203200</xdr:colOff>
      <xdr:row>174</xdr:row>
      <xdr:rowOff>120649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238</xdr:col>
      <xdr:colOff>349249</xdr:colOff>
      <xdr:row>124</xdr:row>
      <xdr:rowOff>82549</xdr:rowOff>
    </xdr:from>
    <xdr:to>
      <xdr:col>246</xdr:col>
      <xdr:colOff>57149</xdr:colOff>
      <xdr:row>138</xdr:row>
      <xdr:rowOff>158749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238</xdr:col>
      <xdr:colOff>171449</xdr:colOff>
      <xdr:row>139</xdr:row>
      <xdr:rowOff>95248</xdr:rowOff>
    </xdr:from>
    <xdr:to>
      <xdr:col>245</xdr:col>
      <xdr:colOff>488949</xdr:colOff>
      <xdr:row>153</xdr:row>
      <xdr:rowOff>177799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237</xdr:col>
      <xdr:colOff>577849</xdr:colOff>
      <xdr:row>155</xdr:row>
      <xdr:rowOff>6348</xdr:rowOff>
    </xdr:from>
    <xdr:to>
      <xdr:col>245</xdr:col>
      <xdr:colOff>285749</xdr:colOff>
      <xdr:row>169</xdr:row>
      <xdr:rowOff>88899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256</xdr:col>
      <xdr:colOff>120649</xdr:colOff>
      <xdr:row>138</xdr:row>
      <xdr:rowOff>57149</xdr:rowOff>
    </xdr:from>
    <xdr:to>
      <xdr:col>263</xdr:col>
      <xdr:colOff>101601</xdr:colOff>
      <xdr:row>157</xdr:row>
      <xdr:rowOff>50800</xdr:rowOff>
    </xdr:to>
    <xdr:graphicFrame macro="">
      <xdr:nvGraphicFramePr>
        <xdr:cNvPr id="45" name="Chart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249</xdr:col>
      <xdr:colOff>260348</xdr:colOff>
      <xdr:row>138</xdr:row>
      <xdr:rowOff>133349</xdr:rowOff>
    </xdr:from>
    <xdr:to>
      <xdr:col>255</xdr:col>
      <xdr:colOff>330199</xdr:colOff>
      <xdr:row>157</xdr:row>
      <xdr:rowOff>63501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227</xdr:col>
      <xdr:colOff>565149</xdr:colOff>
      <xdr:row>123</xdr:row>
      <xdr:rowOff>63500</xdr:rowOff>
    </xdr:from>
    <xdr:to>
      <xdr:col>236</xdr:col>
      <xdr:colOff>57149</xdr:colOff>
      <xdr:row>137</xdr:row>
      <xdr:rowOff>139700</xdr:rowOff>
    </xdr:to>
    <xdr:graphicFrame macro="">
      <xdr:nvGraphicFramePr>
        <xdr:cNvPr id="54" name="Chart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249</xdr:col>
      <xdr:colOff>508000</xdr:colOff>
      <xdr:row>175</xdr:row>
      <xdr:rowOff>139700</xdr:rowOff>
    </xdr:from>
    <xdr:to>
      <xdr:col>255</xdr:col>
      <xdr:colOff>577851</xdr:colOff>
      <xdr:row>194</xdr:row>
      <xdr:rowOff>69852</xdr:rowOff>
    </xdr:to>
    <xdr:graphicFrame macro="">
      <xdr:nvGraphicFramePr>
        <xdr:cNvPr id="64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256</xdr:col>
      <xdr:colOff>114300</xdr:colOff>
      <xdr:row>175</xdr:row>
      <xdr:rowOff>38100</xdr:rowOff>
    </xdr:from>
    <xdr:to>
      <xdr:col>263</xdr:col>
      <xdr:colOff>95252</xdr:colOff>
      <xdr:row>194</xdr:row>
      <xdr:rowOff>31751</xdr:rowOff>
    </xdr:to>
    <xdr:graphicFrame macro="">
      <xdr:nvGraphicFramePr>
        <xdr:cNvPr id="66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171</xdr:col>
      <xdr:colOff>158749</xdr:colOff>
      <xdr:row>142</xdr:row>
      <xdr:rowOff>57149</xdr:rowOff>
    </xdr:from>
    <xdr:to>
      <xdr:col>178</xdr:col>
      <xdr:colOff>463549</xdr:colOff>
      <xdr:row>156</xdr:row>
      <xdr:rowOff>133349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50</xdr:col>
      <xdr:colOff>57149</xdr:colOff>
      <xdr:row>109</xdr:row>
      <xdr:rowOff>44449</xdr:rowOff>
    </xdr:from>
    <xdr:to>
      <xdr:col>56</xdr:col>
      <xdr:colOff>590549</xdr:colOff>
      <xdr:row>123</xdr:row>
      <xdr:rowOff>95249</xdr:rowOff>
    </xdr:to>
    <xdr:graphicFrame macro="">
      <xdr:nvGraphicFramePr>
        <xdr:cNvPr id="47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50</xdr:col>
      <xdr:colOff>101600</xdr:colOff>
      <xdr:row>124</xdr:row>
      <xdr:rowOff>19049</xdr:rowOff>
    </xdr:from>
    <xdr:to>
      <xdr:col>57</xdr:col>
      <xdr:colOff>25400</xdr:colOff>
      <xdr:row>138</xdr:row>
      <xdr:rowOff>95249</xdr:rowOff>
    </xdr:to>
    <xdr:graphicFrame macro="">
      <xdr:nvGraphicFramePr>
        <xdr:cNvPr id="49" name="Chart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72</xdr:col>
      <xdr:colOff>723900</xdr:colOff>
      <xdr:row>129</xdr:row>
      <xdr:rowOff>133349</xdr:rowOff>
    </xdr:from>
    <xdr:to>
      <xdr:col>78</xdr:col>
      <xdr:colOff>114300</xdr:colOff>
      <xdr:row>144</xdr:row>
      <xdr:rowOff>19049</xdr:rowOff>
    </xdr:to>
    <xdr:graphicFrame macro="">
      <xdr:nvGraphicFramePr>
        <xdr:cNvPr id="53" name="Chart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50</xdr:col>
      <xdr:colOff>127000</xdr:colOff>
      <xdr:row>138</xdr:row>
      <xdr:rowOff>107949</xdr:rowOff>
    </xdr:from>
    <xdr:to>
      <xdr:col>57</xdr:col>
      <xdr:colOff>50800</xdr:colOff>
      <xdr:row>152</xdr:row>
      <xdr:rowOff>184149</xdr:rowOff>
    </xdr:to>
    <xdr:graphicFrame macro="">
      <xdr:nvGraphicFramePr>
        <xdr:cNvPr id="60" name="Chart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57</xdr:col>
      <xdr:colOff>215900</xdr:colOff>
      <xdr:row>110</xdr:row>
      <xdr:rowOff>44449</xdr:rowOff>
    </xdr:from>
    <xdr:to>
      <xdr:col>64</xdr:col>
      <xdr:colOff>304800</xdr:colOff>
      <xdr:row>124</xdr:row>
      <xdr:rowOff>95249</xdr:rowOff>
    </xdr:to>
    <xdr:graphicFrame macro="">
      <xdr:nvGraphicFramePr>
        <xdr:cNvPr id="65" name="Chart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57</xdr:col>
      <xdr:colOff>254000</xdr:colOff>
      <xdr:row>124</xdr:row>
      <xdr:rowOff>171449</xdr:rowOff>
    </xdr:from>
    <xdr:to>
      <xdr:col>64</xdr:col>
      <xdr:colOff>342900</xdr:colOff>
      <xdr:row>139</xdr:row>
      <xdr:rowOff>57149</xdr:rowOff>
    </xdr:to>
    <xdr:graphicFrame macro="">
      <xdr:nvGraphicFramePr>
        <xdr:cNvPr id="67" name="Chart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57</xdr:col>
      <xdr:colOff>368300</xdr:colOff>
      <xdr:row>139</xdr:row>
      <xdr:rowOff>107949</xdr:rowOff>
    </xdr:from>
    <xdr:to>
      <xdr:col>64</xdr:col>
      <xdr:colOff>457200</xdr:colOff>
      <xdr:row>153</xdr:row>
      <xdr:rowOff>184149</xdr:rowOff>
    </xdr:to>
    <xdr:graphicFrame macro="">
      <xdr:nvGraphicFramePr>
        <xdr:cNvPr id="68" name="Chart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57</xdr:col>
      <xdr:colOff>355600</xdr:colOff>
      <xdr:row>154</xdr:row>
      <xdr:rowOff>31749</xdr:rowOff>
    </xdr:from>
    <xdr:to>
      <xdr:col>64</xdr:col>
      <xdr:colOff>444500</xdr:colOff>
      <xdr:row>168</xdr:row>
      <xdr:rowOff>107949</xdr:rowOff>
    </xdr:to>
    <xdr:graphicFrame macro="">
      <xdr:nvGraphicFramePr>
        <xdr:cNvPr id="69" name="Chart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65</xdr:col>
      <xdr:colOff>152400</xdr:colOff>
      <xdr:row>128</xdr:row>
      <xdr:rowOff>158749</xdr:rowOff>
    </xdr:from>
    <xdr:to>
      <xdr:col>71</xdr:col>
      <xdr:colOff>673100</xdr:colOff>
      <xdr:row>143</xdr:row>
      <xdr:rowOff>44449</xdr:rowOff>
    </xdr:to>
    <xdr:graphicFrame macro="">
      <xdr:nvGraphicFramePr>
        <xdr:cNvPr id="70" name="Chart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79</xdr:col>
      <xdr:colOff>768349</xdr:colOff>
      <xdr:row>129</xdr:row>
      <xdr:rowOff>95249</xdr:rowOff>
    </xdr:from>
    <xdr:to>
      <xdr:col>87</xdr:col>
      <xdr:colOff>209549</xdr:colOff>
      <xdr:row>143</xdr:row>
      <xdr:rowOff>171449</xdr:rowOff>
    </xdr:to>
    <xdr:graphicFrame macro="">
      <xdr:nvGraphicFramePr>
        <xdr:cNvPr id="72" name="Chart 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79</xdr:col>
      <xdr:colOff>711200</xdr:colOff>
      <xdr:row>143</xdr:row>
      <xdr:rowOff>177800</xdr:rowOff>
    </xdr:from>
    <xdr:to>
      <xdr:col>87</xdr:col>
      <xdr:colOff>152400</xdr:colOff>
      <xdr:row>158</xdr:row>
      <xdr:rowOff>63500</xdr:rowOff>
    </xdr:to>
    <xdr:graphicFrame macro="">
      <xdr:nvGraphicFramePr>
        <xdr:cNvPr id="71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79</xdr:col>
      <xdr:colOff>679449</xdr:colOff>
      <xdr:row>158</xdr:row>
      <xdr:rowOff>82549</xdr:rowOff>
    </xdr:from>
    <xdr:to>
      <xdr:col>87</xdr:col>
      <xdr:colOff>120649</xdr:colOff>
      <xdr:row>172</xdr:row>
      <xdr:rowOff>158749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79</xdr:col>
      <xdr:colOff>679449</xdr:colOff>
      <xdr:row>172</xdr:row>
      <xdr:rowOff>158749</xdr:rowOff>
    </xdr:from>
    <xdr:to>
      <xdr:col>87</xdr:col>
      <xdr:colOff>120649</xdr:colOff>
      <xdr:row>187</xdr:row>
      <xdr:rowOff>44449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87</xdr:col>
      <xdr:colOff>260349</xdr:colOff>
      <xdr:row>129</xdr:row>
      <xdr:rowOff>57149</xdr:rowOff>
    </xdr:from>
    <xdr:to>
      <xdr:col>94</xdr:col>
      <xdr:colOff>565149</xdr:colOff>
      <xdr:row>143</xdr:row>
      <xdr:rowOff>133349</xdr:rowOff>
    </xdr:to>
    <xdr:graphicFrame macro="">
      <xdr:nvGraphicFramePr>
        <xdr:cNvPr id="44" name="Chart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87</xdr:col>
      <xdr:colOff>222249</xdr:colOff>
      <xdr:row>144</xdr:row>
      <xdr:rowOff>82549</xdr:rowOff>
    </xdr:from>
    <xdr:to>
      <xdr:col>94</xdr:col>
      <xdr:colOff>527049</xdr:colOff>
      <xdr:row>158</xdr:row>
      <xdr:rowOff>158749</xdr:rowOff>
    </xdr:to>
    <xdr:graphicFrame macro="">
      <xdr:nvGraphicFramePr>
        <xdr:cNvPr id="55" name="Chart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87</xdr:col>
      <xdr:colOff>120649</xdr:colOff>
      <xdr:row>158</xdr:row>
      <xdr:rowOff>120649</xdr:rowOff>
    </xdr:from>
    <xdr:to>
      <xdr:col>94</xdr:col>
      <xdr:colOff>425449</xdr:colOff>
      <xdr:row>173</xdr:row>
      <xdr:rowOff>6349</xdr:rowOff>
    </xdr:to>
    <xdr:graphicFrame macro="">
      <xdr:nvGraphicFramePr>
        <xdr:cNvPr id="59" name="Chart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87</xdr:col>
      <xdr:colOff>146049</xdr:colOff>
      <xdr:row>172</xdr:row>
      <xdr:rowOff>184149</xdr:rowOff>
    </xdr:from>
    <xdr:to>
      <xdr:col>94</xdr:col>
      <xdr:colOff>450849</xdr:colOff>
      <xdr:row>187</xdr:row>
      <xdr:rowOff>69849</xdr:rowOff>
    </xdr:to>
    <xdr:graphicFrame macro="">
      <xdr:nvGraphicFramePr>
        <xdr:cNvPr id="73" name="Chart 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C:\Users\dgargett\cbr1\group\P&amp;R\BITRE\ISTARSS\Yearbook\Infrastructure%20Yearbook\DRAFT%20Yearbook\Part%202%20-%20Transport\DATA\Annual%20Licence%20Data" TargetMode="External"/><Relationship Id="rId1" Type="http://schemas.openxmlformats.org/officeDocument/2006/relationships/hyperlink" Target="http://www.transport.tas.gov.au/registration/information/statistics/statistics_-_historica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291"/>
  <sheetViews>
    <sheetView tabSelected="1" zoomScale="75" zoomScaleNormal="75" workbookViewId="0">
      <pane xSplit="1" ySplit="12" topLeftCell="HV125" activePane="bottomRight" state="frozen"/>
      <selection pane="topRight" activeCell="B1" sqref="B1"/>
      <selection pane="bottomLeft" activeCell="A13" sqref="A13"/>
      <selection pane="bottomRight" activeCell="HG112" sqref="HG112:HG123"/>
    </sheetView>
  </sheetViews>
  <sheetFormatPr defaultRowHeight="15" x14ac:dyDescent="0.25"/>
  <cols>
    <col min="3" max="3" width="10.28515625" customWidth="1"/>
    <col min="4" max="4" width="10.85546875" customWidth="1"/>
    <col min="6" max="6" width="19.7109375" customWidth="1"/>
    <col min="8" max="8" width="10.42578125" customWidth="1"/>
    <col min="9" max="9" width="10.85546875" customWidth="1"/>
    <col min="11" max="11" width="13" customWidth="1"/>
    <col min="12" max="12" width="8.140625" customWidth="1"/>
    <col min="14" max="14" width="10.140625" customWidth="1"/>
    <col min="15" max="15" width="11.140625" customWidth="1"/>
    <col min="17" max="17" width="9.140625" style="1"/>
    <col min="18" max="18" width="10.140625" customWidth="1"/>
    <col min="19" max="19" width="12.140625" customWidth="1"/>
    <col min="20" max="20" width="10.42578125" customWidth="1"/>
    <col min="29" max="39" width="15.28515625" customWidth="1"/>
    <col min="40" max="41" width="15.28515625" style="37" customWidth="1"/>
    <col min="42" max="50" width="15.28515625" customWidth="1"/>
    <col min="52" max="52" width="11.5703125" customWidth="1"/>
    <col min="53" max="54" width="11.42578125" customWidth="1"/>
    <col min="55" max="55" width="7.85546875" customWidth="1"/>
    <col min="64" max="64" width="12.42578125" customWidth="1"/>
    <col min="65" max="65" width="11" customWidth="1"/>
    <col min="67" max="67" width="12.7109375" bestFit="1" customWidth="1"/>
    <col min="68" max="68" width="12.7109375" style="39" customWidth="1"/>
    <col min="69" max="78" width="13" customWidth="1"/>
    <col min="80" max="80" width="13" style="39" customWidth="1"/>
    <col min="81" max="90" width="9.140625" style="39"/>
    <col min="102" max="111" width="13.85546875" customWidth="1"/>
    <col min="165" max="165" width="11" customWidth="1"/>
    <col min="179" max="179" width="10.85546875" customWidth="1"/>
    <col min="181" max="181" width="10.7109375" customWidth="1"/>
    <col min="184" max="184" width="9.140625" style="39"/>
    <col min="191" max="191" width="11" customWidth="1"/>
    <col min="198" max="198" width="14.28515625" customWidth="1"/>
    <col min="201" max="201" width="10.42578125" customWidth="1"/>
    <col min="204" max="204" width="9.140625" style="39"/>
    <col min="212" max="212" width="10.140625" customWidth="1"/>
    <col min="221" max="221" width="10" customWidth="1"/>
    <col min="228" max="228" width="12.140625" customWidth="1"/>
    <col min="230" max="230" width="12.42578125" customWidth="1"/>
    <col min="231" max="231" width="10.7109375" customWidth="1"/>
    <col min="234" max="235" width="11.42578125" customWidth="1"/>
    <col min="240" max="240" width="12.140625" customWidth="1"/>
    <col min="245" max="245" width="10.140625" customWidth="1"/>
    <col min="246" max="246" width="10.42578125" customWidth="1"/>
    <col min="247" max="247" width="10.140625" customWidth="1"/>
    <col min="248" max="248" width="9.5703125" customWidth="1"/>
    <col min="250" max="250" width="12.42578125" customWidth="1"/>
    <col min="252" max="252" width="13.7109375" customWidth="1"/>
    <col min="253" max="255" width="13.85546875" customWidth="1"/>
    <col min="257" max="257" width="12" customWidth="1"/>
    <col min="258" max="258" width="13.28515625" customWidth="1"/>
    <col min="259" max="259" width="13.85546875" customWidth="1"/>
  </cols>
  <sheetData>
    <row r="1" spans="1:259" x14ac:dyDescent="0.25">
      <c r="J1" s="10" t="s">
        <v>3</v>
      </c>
      <c r="K1" s="10">
        <v>-1.2155664392950836</v>
      </c>
      <c r="L1" s="10"/>
      <c r="DQ1" s="10" t="s">
        <v>3</v>
      </c>
      <c r="DR1" s="10">
        <v>2.354748641974564</v>
      </c>
      <c r="FK1" s="10" t="s">
        <v>3</v>
      </c>
      <c r="FL1" s="10">
        <v>-1.2695790757941501</v>
      </c>
      <c r="FV1" s="10" t="s">
        <v>3</v>
      </c>
      <c r="FW1" s="10">
        <v>-0.65263954620278353</v>
      </c>
      <c r="GH1" s="10" t="s">
        <v>3</v>
      </c>
      <c r="GI1" s="10">
        <v>-1.3038595376878503</v>
      </c>
      <c r="GR1" s="10" t="s">
        <v>3</v>
      </c>
      <c r="GS1" s="10">
        <v>-0.9096510438225931</v>
      </c>
      <c r="GT1" s="10"/>
      <c r="HC1" s="10" t="s">
        <v>3</v>
      </c>
      <c r="HD1" s="10">
        <v>-1.2391129430808647</v>
      </c>
      <c r="HE1" s="10">
        <v>-1.262282985863775</v>
      </c>
      <c r="HL1" s="10" t="s">
        <v>3</v>
      </c>
      <c r="HM1" s="10">
        <v>-1.5057486255117187</v>
      </c>
      <c r="HV1" s="10" t="s">
        <v>3</v>
      </c>
      <c r="HW1" s="10">
        <v>-1.9305850686622359</v>
      </c>
      <c r="HX1" s="10"/>
      <c r="HY1" s="10"/>
      <c r="IJ1" s="10" t="s">
        <v>3</v>
      </c>
      <c r="IK1" s="10">
        <v>-1.3201608321640845</v>
      </c>
    </row>
    <row r="2" spans="1:259" x14ac:dyDescent="0.25">
      <c r="J2" s="10" t="s">
        <v>36</v>
      </c>
      <c r="K2" s="10">
        <v>6.3130294860961791E-2</v>
      </c>
      <c r="L2" s="10"/>
      <c r="DQ2" t="s">
        <v>36</v>
      </c>
      <c r="DR2" s="10">
        <v>3.0499769613121463E-2</v>
      </c>
      <c r="FK2" t="s">
        <v>26</v>
      </c>
      <c r="FL2" s="10">
        <v>6.4125940688437563E-2</v>
      </c>
      <c r="FV2" s="10" t="s">
        <v>36</v>
      </c>
      <c r="FW2" s="10">
        <v>5.888057401014278E-2</v>
      </c>
      <c r="GH2" s="10" t="s">
        <v>36</v>
      </c>
      <c r="GI2" s="10">
        <v>6.1953975316887899E-2</v>
      </c>
      <c r="GR2" s="10" t="s">
        <v>36</v>
      </c>
      <c r="GS2" s="10">
        <v>6.1259040525377027E-2</v>
      </c>
      <c r="GT2" s="10"/>
      <c r="HC2" s="10" t="s">
        <v>116</v>
      </c>
      <c r="HD2" s="10">
        <v>6.229157369211348E-2</v>
      </c>
      <c r="HE2" s="10">
        <v>7.1587176097530875E-2</v>
      </c>
      <c r="HL2" s="10" t="s">
        <v>36</v>
      </c>
      <c r="HM2" s="10">
        <v>6.857283898974724E-2</v>
      </c>
      <c r="HV2" s="10" t="s">
        <v>92</v>
      </c>
      <c r="HW2" s="10">
        <v>9.8407263166712639E-2</v>
      </c>
      <c r="HX2" s="10"/>
      <c r="HY2" s="10"/>
      <c r="IJ2" s="10" t="s">
        <v>94</v>
      </c>
      <c r="IK2" s="10">
        <v>8.0838860458099959E-2</v>
      </c>
    </row>
    <row r="3" spans="1:259" ht="15.75" thickBot="1" x14ac:dyDescent="0.3">
      <c r="J3" s="10"/>
      <c r="K3" s="10"/>
      <c r="L3" s="10"/>
      <c r="BF3" s="7"/>
      <c r="BG3" s="7"/>
      <c r="DQ3" t="s">
        <v>38</v>
      </c>
      <c r="DR3" s="10">
        <v>-9.1369410214354654E-3</v>
      </c>
      <c r="FK3" t="s">
        <v>50</v>
      </c>
      <c r="FL3" s="10">
        <v>5.1524208808167639E-2</v>
      </c>
      <c r="FV3" s="13" t="s">
        <v>90</v>
      </c>
      <c r="FW3" s="10">
        <v>-0.54402761510800401</v>
      </c>
      <c r="GH3" s="13" t="s">
        <v>91</v>
      </c>
      <c r="GI3" s="13">
        <v>0.64028257898823782</v>
      </c>
      <c r="GR3" s="14" t="s">
        <v>106</v>
      </c>
      <c r="GS3" s="10">
        <v>-0.19820877906776918</v>
      </c>
      <c r="GT3" s="13"/>
      <c r="HC3" s="10" t="s">
        <v>117</v>
      </c>
      <c r="HD3" s="10">
        <v>2.8086403109339898E-2</v>
      </c>
      <c r="HE3" s="10">
        <v>0.57987495355398411</v>
      </c>
      <c r="HL3" s="14" t="s">
        <v>87</v>
      </c>
      <c r="HM3" s="13">
        <v>-0.167409242579211</v>
      </c>
      <c r="HV3" s="10" t="s">
        <v>93</v>
      </c>
      <c r="HW3" s="10">
        <v>2.6911099284565494E-2</v>
      </c>
      <c r="HX3" s="10"/>
      <c r="HY3" s="10"/>
      <c r="IJ3" s="10" t="s">
        <v>95</v>
      </c>
      <c r="IK3" s="10">
        <v>2.3024652008648845E-2</v>
      </c>
    </row>
    <row r="4" spans="1:259" ht="15.75" thickBot="1" x14ac:dyDescent="0.3">
      <c r="J4" s="10"/>
      <c r="K4" s="10"/>
      <c r="L4" s="10"/>
      <c r="DQ4" t="s">
        <v>5</v>
      </c>
      <c r="DR4" s="10">
        <v>-0.50685030842490431</v>
      </c>
      <c r="FK4" t="s">
        <v>89</v>
      </c>
      <c r="FL4" s="13">
        <v>-0.26712630247987967</v>
      </c>
      <c r="FW4" s="13">
        <v>-0.72316800545028759</v>
      </c>
      <c r="GS4" s="13">
        <v>0.46002759602401549</v>
      </c>
      <c r="HC4" s="10" t="s">
        <v>115</v>
      </c>
      <c r="HD4" s="13">
        <v>0.15332673534826574</v>
      </c>
      <c r="HE4" s="10">
        <v>0.59780503132706375</v>
      </c>
      <c r="HV4" s="10" t="s">
        <v>88</v>
      </c>
      <c r="HW4" s="10">
        <v>-0.28772036168303361</v>
      </c>
      <c r="IJ4" s="10" t="s">
        <v>96</v>
      </c>
      <c r="IK4" s="10">
        <v>0.10648334934633351</v>
      </c>
    </row>
    <row r="5" spans="1:259" ht="15.75" thickBot="1" x14ac:dyDescent="0.3">
      <c r="J5" s="10"/>
      <c r="K5" s="10"/>
      <c r="L5" s="10"/>
      <c r="DQ5" t="s">
        <v>46</v>
      </c>
      <c r="DR5" s="10">
        <v>0.42869154693793787</v>
      </c>
      <c r="HC5" s="14"/>
      <c r="HD5" s="13"/>
      <c r="HE5" s="13">
        <v>-0.508602606578761</v>
      </c>
      <c r="HN5">
        <v>0.75</v>
      </c>
      <c r="HV5" s="13" t="s">
        <v>109</v>
      </c>
      <c r="HW5" s="13">
        <v>-0.3203220327317382</v>
      </c>
      <c r="IJ5" s="13"/>
      <c r="IK5" s="13">
        <v>6.1544829539454789E-2</v>
      </c>
    </row>
    <row r="6" spans="1:259" x14ac:dyDescent="0.25">
      <c r="F6" s="4"/>
      <c r="J6" s="10"/>
      <c r="K6" s="10"/>
      <c r="L6" s="10"/>
      <c r="DQ6" t="s">
        <v>47</v>
      </c>
      <c r="DR6" s="10">
        <v>-0.22199600179098469</v>
      </c>
      <c r="FV6">
        <v>0.76</v>
      </c>
      <c r="GH6">
        <v>0.745</v>
      </c>
    </row>
    <row r="7" spans="1:259" ht="15.75" thickBot="1" x14ac:dyDescent="0.3">
      <c r="J7" s="14"/>
      <c r="K7" s="14"/>
      <c r="L7" s="14"/>
      <c r="DQ7" t="s">
        <v>48</v>
      </c>
      <c r="DR7" s="13">
        <v>4.4263724332154079E-2</v>
      </c>
      <c r="FK7">
        <v>0.73499999999999999</v>
      </c>
      <c r="GR7">
        <v>0.73</v>
      </c>
      <c r="HW7">
        <v>0.74</v>
      </c>
      <c r="HX7">
        <v>0.63500000000000001</v>
      </c>
    </row>
    <row r="8" spans="1:259" x14ac:dyDescent="0.25">
      <c r="BD8" t="s">
        <v>100</v>
      </c>
      <c r="HC8">
        <v>0.74</v>
      </c>
      <c r="IJ8">
        <v>0.82499999999999996</v>
      </c>
    </row>
    <row r="9" spans="1:259" x14ac:dyDescent="0.25">
      <c r="Q9" s="1" t="s">
        <v>61</v>
      </c>
      <c r="BD9" t="s">
        <v>101</v>
      </c>
      <c r="CY9" t="s">
        <v>86</v>
      </c>
    </row>
    <row r="10" spans="1:259" x14ac:dyDescent="0.25">
      <c r="F10" t="s">
        <v>97</v>
      </c>
      <c r="J10">
        <v>0.73499999999999999</v>
      </c>
      <c r="Q10" s="1" t="s">
        <v>28</v>
      </c>
      <c r="AD10" t="s">
        <v>21</v>
      </c>
      <c r="AS10">
        <v>1301.4000000000001</v>
      </c>
      <c r="AZ10" t="s">
        <v>101</v>
      </c>
      <c r="BD10" t="s">
        <v>103</v>
      </c>
      <c r="BG10" t="s">
        <v>99</v>
      </c>
      <c r="BR10" t="s">
        <v>77</v>
      </c>
      <c r="CC10" s="39" t="s">
        <v>118</v>
      </c>
      <c r="CN10" t="s">
        <v>33</v>
      </c>
      <c r="CX10" s="4"/>
      <c r="CY10" s="4" t="s">
        <v>33</v>
      </c>
      <c r="CZ10" s="4"/>
      <c r="DA10" s="4"/>
      <c r="DB10" s="4"/>
      <c r="DC10" s="4"/>
      <c r="DD10" s="4"/>
      <c r="DE10" s="4"/>
      <c r="DF10" s="4"/>
      <c r="DG10" s="4"/>
      <c r="FG10" s="20" t="s">
        <v>64</v>
      </c>
      <c r="FH10" s="20"/>
      <c r="FR10" s="20" t="s">
        <v>65</v>
      </c>
      <c r="FS10" s="20"/>
      <c r="GD10" s="20" t="s">
        <v>66</v>
      </c>
      <c r="GE10" s="20"/>
      <c r="GN10" s="20" t="s">
        <v>67</v>
      </c>
      <c r="GO10" s="20"/>
      <c r="GY10" s="20" t="s">
        <v>68</v>
      </c>
      <c r="GZ10" s="20"/>
      <c r="HJ10" s="20" t="s">
        <v>69</v>
      </c>
      <c r="HK10" s="20"/>
      <c r="HT10" s="20" t="s">
        <v>70</v>
      </c>
      <c r="HU10" s="20"/>
      <c r="IF10" s="20" t="s">
        <v>19</v>
      </c>
      <c r="IG10" s="20"/>
      <c r="IR10" t="s">
        <v>49</v>
      </c>
      <c r="IW10">
        <v>0.73499999999999999</v>
      </c>
    </row>
    <row r="11" spans="1:259" x14ac:dyDescent="0.25">
      <c r="A11" t="s">
        <v>29</v>
      </c>
      <c r="B11" s="27" t="s">
        <v>2</v>
      </c>
      <c r="Q11" s="1" t="s">
        <v>2</v>
      </c>
      <c r="W11" t="s">
        <v>11</v>
      </c>
      <c r="X11" s="6"/>
      <c r="Y11" s="27" t="s">
        <v>2</v>
      </c>
      <c r="Z11" s="27"/>
      <c r="AS11" t="s">
        <v>99</v>
      </c>
      <c r="AZ11" t="s">
        <v>102</v>
      </c>
      <c r="CX11" s="4"/>
      <c r="CY11" s="4"/>
      <c r="CZ11" s="4"/>
      <c r="DA11" s="4"/>
      <c r="DB11" s="4"/>
      <c r="DC11" s="4"/>
      <c r="DD11" s="4"/>
      <c r="DE11" s="4"/>
      <c r="DF11" s="4"/>
      <c r="DG11" s="4"/>
      <c r="DI11" t="s">
        <v>29</v>
      </c>
      <c r="DM11" t="s">
        <v>29</v>
      </c>
      <c r="DU11" t="s">
        <v>39</v>
      </c>
      <c r="EA11" t="s">
        <v>39</v>
      </c>
      <c r="EI11" t="s">
        <v>29</v>
      </c>
    </row>
    <row r="12" spans="1:259" x14ac:dyDescent="0.25">
      <c r="B12" t="s">
        <v>30</v>
      </c>
      <c r="C12" t="s">
        <v>71</v>
      </c>
      <c r="F12" t="s">
        <v>72</v>
      </c>
      <c r="G12" t="s">
        <v>71</v>
      </c>
      <c r="J12" t="s">
        <v>25</v>
      </c>
      <c r="K12" t="s">
        <v>71</v>
      </c>
      <c r="N12" t="s">
        <v>26</v>
      </c>
      <c r="Q12" s="1" t="s">
        <v>30</v>
      </c>
      <c r="V12" t="s">
        <v>35</v>
      </c>
      <c r="W12" t="s">
        <v>24</v>
      </c>
      <c r="X12" s="6" t="s">
        <v>22</v>
      </c>
      <c r="Y12" s="6" t="s">
        <v>23</v>
      </c>
      <c r="Z12" s="6" t="s">
        <v>6</v>
      </c>
      <c r="AD12" t="s">
        <v>12</v>
      </c>
      <c r="AE12" t="s">
        <v>13</v>
      </c>
      <c r="AF12" t="s">
        <v>14</v>
      </c>
      <c r="AG12" t="s">
        <v>15</v>
      </c>
      <c r="AH12" t="s">
        <v>16</v>
      </c>
      <c r="AI12" t="s">
        <v>17</v>
      </c>
      <c r="AJ12" t="s">
        <v>18</v>
      </c>
      <c r="AK12" t="s">
        <v>19</v>
      </c>
      <c r="AL12" t="s">
        <v>8</v>
      </c>
      <c r="AO12" s="37" t="s">
        <v>110</v>
      </c>
      <c r="AP12" s="9" t="s">
        <v>107</v>
      </c>
      <c r="AQ12" s="9" t="s">
        <v>108</v>
      </c>
      <c r="AR12" t="s">
        <v>105</v>
      </c>
      <c r="AS12" t="s">
        <v>98</v>
      </c>
      <c r="AT12" t="s">
        <v>62</v>
      </c>
      <c r="AU12" s="7" t="s">
        <v>59</v>
      </c>
      <c r="AV12" t="s">
        <v>6</v>
      </c>
      <c r="AX12" s="1" t="s">
        <v>55</v>
      </c>
      <c r="AZ12" s="1" t="s">
        <v>57</v>
      </c>
      <c r="BA12" t="s">
        <v>56</v>
      </c>
      <c r="BD12" s="31" t="s">
        <v>12</v>
      </c>
      <c r="BE12" s="31" t="s">
        <v>13</v>
      </c>
      <c r="BF12" s="31" t="s">
        <v>14</v>
      </c>
      <c r="BG12" s="31" t="s">
        <v>15</v>
      </c>
      <c r="BH12" s="31" t="s">
        <v>16</v>
      </c>
      <c r="BI12" t="s">
        <v>17</v>
      </c>
      <c r="BJ12" s="31" t="s">
        <v>18</v>
      </c>
      <c r="BK12" t="s">
        <v>19</v>
      </c>
      <c r="BL12" t="s">
        <v>20</v>
      </c>
      <c r="BM12" t="s">
        <v>27</v>
      </c>
      <c r="BR12" t="s">
        <v>12</v>
      </c>
      <c r="BS12" t="s">
        <v>13</v>
      </c>
      <c r="BT12" t="s">
        <v>14</v>
      </c>
      <c r="BU12" t="s">
        <v>15</v>
      </c>
      <c r="BV12" t="s">
        <v>16</v>
      </c>
      <c r="BW12" t="s">
        <v>17</v>
      </c>
      <c r="BX12" t="s">
        <v>18</v>
      </c>
      <c r="BY12" t="s">
        <v>19</v>
      </c>
      <c r="BZ12" t="s">
        <v>8</v>
      </c>
      <c r="CC12" s="39" t="s">
        <v>12</v>
      </c>
      <c r="CD12" s="39" t="s">
        <v>13</v>
      </c>
      <c r="CE12" s="39" t="s">
        <v>14</v>
      </c>
      <c r="CF12" s="39" t="s">
        <v>15</v>
      </c>
      <c r="CG12" s="39" t="s">
        <v>16</v>
      </c>
      <c r="CH12" s="39" t="s">
        <v>17</v>
      </c>
      <c r="CI12" s="39" t="s">
        <v>18</v>
      </c>
      <c r="CJ12" s="39" t="s">
        <v>19</v>
      </c>
      <c r="CK12" s="39" t="s">
        <v>8</v>
      </c>
      <c r="CN12" t="s">
        <v>12</v>
      </c>
      <c r="CO12" t="s">
        <v>13</v>
      </c>
      <c r="CP12" t="s">
        <v>14</v>
      </c>
      <c r="CQ12" t="s">
        <v>15</v>
      </c>
      <c r="CR12" t="s">
        <v>16</v>
      </c>
      <c r="CS12" t="s">
        <v>17</v>
      </c>
      <c r="CT12" t="s">
        <v>18</v>
      </c>
      <c r="CU12" t="s">
        <v>19</v>
      </c>
      <c r="CV12" t="s">
        <v>34</v>
      </c>
      <c r="CX12" s="4"/>
      <c r="CY12" s="12" t="s">
        <v>12</v>
      </c>
      <c r="CZ12" s="12" t="s">
        <v>13</v>
      </c>
      <c r="DA12" s="12" t="s">
        <v>14</v>
      </c>
      <c r="DB12" s="4" t="s">
        <v>15</v>
      </c>
      <c r="DC12" s="4" t="s">
        <v>16</v>
      </c>
      <c r="DD12" s="4" t="s">
        <v>17</v>
      </c>
      <c r="DE12" s="4" t="s">
        <v>18</v>
      </c>
      <c r="DF12" s="4" t="s">
        <v>19</v>
      </c>
      <c r="DG12" s="4" t="s">
        <v>8</v>
      </c>
      <c r="DJ12" t="s">
        <v>11</v>
      </c>
      <c r="DK12" t="s">
        <v>9</v>
      </c>
      <c r="DN12" t="s">
        <v>37</v>
      </c>
      <c r="DO12" t="s">
        <v>4</v>
      </c>
      <c r="DQ12" t="s">
        <v>45</v>
      </c>
      <c r="DR12" t="s">
        <v>4</v>
      </c>
      <c r="DT12" t="s">
        <v>36</v>
      </c>
      <c r="DU12" t="s">
        <v>38</v>
      </c>
      <c r="DV12" t="s">
        <v>5</v>
      </c>
      <c r="DW12" t="s">
        <v>46</v>
      </c>
      <c r="DX12" t="s">
        <v>47</v>
      </c>
      <c r="DY12" t="s">
        <v>48</v>
      </c>
      <c r="EA12" t="s">
        <v>38</v>
      </c>
      <c r="EB12" t="s">
        <v>0</v>
      </c>
      <c r="FG12" t="s">
        <v>78</v>
      </c>
      <c r="FH12" t="s">
        <v>71</v>
      </c>
      <c r="FI12" t="s">
        <v>72</v>
      </c>
      <c r="FJ12" t="s">
        <v>71</v>
      </c>
      <c r="FK12" t="s">
        <v>25</v>
      </c>
      <c r="FL12" t="s">
        <v>31</v>
      </c>
      <c r="FM12" t="s">
        <v>26</v>
      </c>
      <c r="FN12" t="s">
        <v>50</v>
      </c>
      <c r="FO12" t="s">
        <v>89</v>
      </c>
      <c r="FR12" t="s">
        <v>79</v>
      </c>
      <c r="FS12" t="s">
        <v>71</v>
      </c>
      <c r="FT12" t="s">
        <v>72</v>
      </c>
      <c r="FU12" t="s">
        <v>71</v>
      </c>
      <c r="FV12" t="s">
        <v>25</v>
      </c>
      <c r="FW12" t="s">
        <v>31</v>
      </c>
      <c r="FX12" t="s">
        <v>36</v>
      </c>
      <c r="FY12" t="s">
        <v>90</v>
      </c>
      <c r="FZ12" t="s">
        <v>113</v>
      </c>
      <c r="GD12" t="s">
        <v>80</v>
      </c>
      <c r="GE12" t="s">
        <v>71</v>
      </c>
      <c r="GF12" t="s">
        <v>72</v>
      </c>
      <c r="GG12" t="s">
        <v>71</v>
      </c>
      <c r="GH12" t="s">
        <v>25</v>
      </c>
      <c r="GI12" t="s">
        <v>31</v>
      </c>
      <c r="GJ12" t="s">
        <v>36</v>
      </c>
      <c r="GK12" t="s">
        <v>91</v>
      </c>
      <c r="GN12" t="s">
        <v>81</v>
      </c>
      <c r="GO12" t="s">
        <v>71</v>
      </c>
      <c r="GP12" t="s">
        <v>72</v>
      </c>
      <c r="GQ12" t="s">
        <v>71</v>
      </c>
      <c r="GR12" t="s">
        <v>25</v>
      </c>
      <c r="GS12" t="s">
        <v>31</v>
      </c>
      <c r="GT12" t="s">
        <v>36</v>
      </c>
      <c r="GU12" t="s">
        <v>106</v>
      </c>
      <c r="GV12" s="39" t="s">
        <v>114</v>
      </c>
      <c r="GY12" t="s">
        <v>82</v>
      </c>
      <c r="GZ12" t="s">
        <v>71</v>
      </c>
      <c r="HA12" t="s">
        <v>72</v>
      </c>
      <c r="HB12" t="s">
        <v>71</v>
      </c>
      <c r="HC12" t="s">
        <v>25</v>
      </c>
      <c r="HD12" t="s">
        <v>31</v>
      </c>
      <c r="HE12" t="s">
        <v>116</v>
      </c>
      <c r="HF12" t="s">
        <v>117</v>
      </c>
      <c r="HG12" s="39" t="s">
        <v>122</v>
      </c>
      <c r="HJ12" t="s">
        <v>83</v>
      </c>
      <c r="HK12" t="s">
        <v>71</v>
      </c>
      <c r="HL12" t="s">
        <v>72</v>
      </c>
      <c r="HM12" t="s">
        <v>71</v>
      </c>
      <c r="HN12" t="s">
        <v>25</v>
      </c>
      <c r="HO12" t="s">
        <v>31</v>
      </c>
      <c r="HP12" t="s">
        <v>36</v>
      </c>
      <c r="HQ12" t="s">
        <v>87</v>
      </c>
      <c r="HT12" t="s">
        <v>84</v>
      </c>
      <c r="HU12" t="s">
        <v>71</v>
      </c>
      <c r="HV12" t="s">
        <v>72</v>
      </c>
      <c r="HW12" t="s">
        <v>71</v>
      </c>
      <c r="HX12" t="s">
        <v>25</v>
      </c>
      <c r="HY12" t="s">
        <v>31</v>
      </c>
      <c r="HZ12" t="s">
        <v>92</v>
      </c>
      <c r="IA12" t="s">
        <v>93</v>
      </c>
      <c r="IB12" t="s">
        <v>88</v>
      </c>
      <c r="IC12" t="s">
        <v>109</v>
      </c>
      <c r="IF12" t="s">
        <v>85</v>
      </c>
      <c r="IG12" t="s">
        <v>71</v>
      </c>
      <c r="IH12" t="s">
        <v>72</v>
      </c>
      <c r="II12" t="s">
        <v>71</v>
      </c>
      <c r="IJ12" t="s">
        <v>25</v>
      </c>
      <c r="IK12" t="s">
        <v>31</v>
      </c>
      <c r="IL12" t="s">
        <v>94</v>
      </c>
      <c r="IM12" t="s">
        <v>95</v>
      </c>
      <c r="IN12" t="s">
        <v>111</v>
      </c>
      <c r="IO12" t="s">
        <v>112</v>
      </c>
      <c r="IR12" t="s">
        <v>75</v>
      </c>
      <c r="IS12" t="s">
        <v>74</v>
      </c>
      <c r="IT12" t="s">
        <v>76</v>
      </c>
      <c r="IW12" t="s">
        <v>73</v>
      </c>
      <c r="IX12" t="s">
        <v>74</v>
      </c>
      <c r="IY12" t="s">
        <v>76</v>
      </c>
    </row>
    <row r="13" spans="1:259" x14ac:dyDescent="0.25">
      <c r="A13" s="30">
        <v>1920</v>
      </c>
      <c r="C13" s="1"/>
      <c r="E13">
        <v>1920</v>
      </c>
      <c r="F13" s="3"/>
      <c r="G13" s="3"/>
      <c r="I13">
        <v>1920</v>
      </c>
      <c r="Q13" s="1">
        <v>100</v>
      </c>
      <c r="X13" s="1">
        <v>750.623909777687</v>
      </c>
      <c r="Y13" s="1">
        <v>5411.8423511841365</v>
      </c>
      <c r="AA13" s="42"/>
      <c r="AC13">
        <v>1920</v>
      </c>
      <c r="BC13">
        <v>1920</v>
      </c>
      <c r="BQ13">
        <v>1920</v>
      </c>
      <c r="BR13" s="42">
        <v>2091.9960000000001</v>
      </c>
      <c r="BS13" s="42">
        <v>1527.912</v>
      </c>
      <c r="BT13" s="42">
        <v>750.62400000000002</v>
      </c>
      <c r="BU13" s="42">
        <v>491.00699999999995</v>
      </c>
      <c r="BV13" s="42">
        <v>331.32399999999996</v>
      </c>
      <c r="BW13" s="42">
        <v>212.75200000000001</v>
      </c>
      <c r="BX13" s="42">
        <v>3.9889999999999999</v>
      </c>
      <c r="BY13" s="42">
        <v>2.343</v>
      </c>
      <c r="BZ13" s="42">
        <f t="shared" ref="BZ13:BZ62" si="0">SUM(BR13:BY13)</f>
        <v>5411.9469999999992</v>
      </c>
      <c r="CB13" s="39">
        <v>1920</v>
      </c>
      <c r="CM13">
        <v>1920</v>
      </c>
      <c r="CN13" s="4"/>
      <c r="CO13" s="4"/>
      <c r="CP13" s="4"/>
      <c r="CQ13" s="4"/>
      <c r="CR13" s="4"/>
      <c r="CS13" s="4"/>
      <c r="CT13" s="4"/>
      <c r="CU13" s="4"/>
      <c r="CV13" s="4"/>
      <c r="CX13" s="1">
        <v>1920</v>
      </c>
      <c r="CY13" s="4"/>
      <c r="CZ13" s="4"/>
      <c r="DA13" s="12"/>
      <c r="DB13" s="4"/>
      <c r="DC13" s="4"/>
      <c r="DD13" s="4"/>
      <c r="DE13" s="12"/>
      <c r="DF13" s="4"/>
      <c r="DG13" s="4"/>
      <c r="DI13">
        <v>1920</v>
      </c>
      <c r="DM13">
        <v>1920</v>
      </c>
      <c r="EI13">
        <v>1920</v>
      </c>
      <c r="FF13">
        <f t="shared" ref="FF13:FF62" si="1">AC13</f>
        <v>1920</v>
      </c>
      <c r="FI13" s="4"/>
      <c r="FJ13" s="4"/>
      <c r="FQ13">
        <v>1920</v>
      </c>
      <c r="GC13">
        <v>1920</v>
      </c>
      <c r="GM13">
        <v>1920</v>
      </c>
      <c r="GX13">
        <v>1920</v>
      </c>
      <c r="HG13" s="39"/>
      <c r="HI13">
        <v>1920</v>
      </c>
      <c r="HS13">
        <v>1920</v>
      </c>
      <c r="IE13">
        <v>1920</v>
      </c>
      <c r="IQ13">
        <v>1920</v>
      </c>
      <c r="IV13">
        <v>1920</v>
      </c>
    </row>
    <row r="14" spans="1:259" x14ac:dyDescent="0.25">
      <c r="A14" s="30">
        <v>1921</v>
      </c>
      <c r="C14" s="1"/>
      <c r="E14">
        <v>1921</v>
      </c>
      <c r="F14" s="3"/>
      <c r="G14" s="3"/>
      <c r="I14">
        <v>1921</v>
      </c>
      <c r="Q14" s="1">
        <v>122</v>
      </c>
      <c r="X14" s="1">
        <v>765.72380851826972</v>
      </c>
      <c r="Y14" s="1">
        <v>5511.457709814953</v>
      </c>
      <c r="AA14" s="42"/>
      <c r="AC14">
        <v>1921</v>
      </c>
      <c r="BC14">
        <v>1921</v>
      </c>
      <c r="BQ14">
        <v>1921</v>
      </c>
      <c r="BR14" s="42">
        <v>2132.0159999999996</v>
      </c>
      <c r="BS14" s="42">
        <v>1550.731</v>
      </c>
      <c r="BT14" s="42">
        <v>765.72299999999996</v>
      </c>
      <c r="BU14" s="42">
        <v>501.74200000000002</v>
      </c>
      <c r="BV14" s="42">
        <v>336.54899999999998</v>
      </c>
      <c r="BW14" s="42">
        <v>218.67599999999999</v>
      </c>
      <c r="BX14" s="42">
        <v>3.7600000000000002</v>
      </c>
      <c r="BY14" s="42">
        <v>2.3650000000000002</v>
      </c>
      <c r="BZ14" s="42">
        <f t="shared" si="0"/>
        <v>5511.5619999999999</v>
      </c>
      <c r="CB14" s="39">
        <v>1921</v>
      </c>
      <c r="CM14">
        <v>1921</v>
      </c>
      <c r="CN14" s="4"/>
      <c r="CO14" s="4"/>
      <c r="CP14" s="4"/>
      <c r="CQ14" s="4"/>
      <c r="CR14" s="4"/>
      <c r="CS14" s="4"/>
      <c r="CT14" s="4"/>
      <c r="CU14" s="4"/>
      <c r="CV14" s="4"/>
      <c r="CX14" s="1">
        <v>1921</v>
      </c>
      <c r="CY14" s="4"/>
      <c r="CZ14" s="4"/>
      <c r="DA14" s="12"/>
      <c r="DB14" s="4"/>
      <c r="DC14" s="4"/>
      <c r="DD14" s="4"/>
      <c r="DE14" s="12"/>
      <c r="DF14" s="4"/>
      <c r="DG14" s="4"/>
      <c r="DI14">
        <v>1921</v>
      </c>
      <c r="DM14">
        <v>1921</v>
      </c>
      <c r="EI14">
        <v>1921</v>
      </c>
      <c r="FF14">
        <f t="shared" si="1"/>
        <v>1921</v>
      </c>
      <c r="FI14" s="4"/>
      <c r="FJ14" s="4"/>
      <c r="FQ14">
        <v>1921</v>
      </c>
      <c r="GC14">
        <v>1921</v>
      </c>
      <c r="GM14">
        <v>1921</v>
      </c>
      <c r="GX14">
        <v>1921</v>
      </c>
      <c r="HG14" s="39"/>
      <c r="HI14">
        <v>1921</v>
      </c>
      <c r="HS14">
        <v>1921</v>
      </c>
      <c r="IE14">
        <v>1921</v>
      </c>
      <c r="IQ14">
        <v>1921</v>
      </c>
      <c r="IV14">
        <v>1921</v>
      </c>
    </row>
    <row r="15" spans="1:259" x14ac:dyDescent="0.25">
      <c r="A15" s="30">
        <v>1922</v>
      </c>
      <c r="B15" s="1">
        <v>172.07280443074166</v>
      </c>
      <c r="C15" s="1">
        <f t="shared" ref="C15:C37" si="2">G15*Y15</f>
        <v>285.30683812550865</v>
      </c>
      <c r="E15">
        <v>1922</v>
      </c>
      <c r="F15" s="3">
        <f t="shared" ref="F15:F44" si="3">B15/Y15</f>
        <v>3.0522105075794136E-2</v>
      </c>
      <c r="G15" s="3">
        <f t="shared" ref="G15:G37" si="4">0.735*EXP(K15)/(1+EXP(K15))</f>
        <v>5.0607446777647842E-2</v>
      </c>
      <c r="I15">
        <v>1922</v>
      </c>
      <c r="J15">
        <f t="shared" ref="J15:J37" si="5">LN(F15/(0.745-F15))</f>
        <v>-3.1531008813790167</v>
      </c>
      <c r="K15">
        <f t="shared" ref="K15:K37" si="6">K$1+K$2*N15</f>
        <v>-2.6044329262362429</v>
      </c>
      <c r="N15">
        <v>-22</v>
      </c>
      <c r="Q15" s="1">
        <v>156</v>
      </c>
      <c r="X15" s="1">
        <v>782.3786328902446</v>
      </c>
      <c r="Y15" s="1">
        <v>5637.6453722127353</v>
      </c>
      <c r="AA15" s="42"/>
      <c r="AC15">
        <v>1922</v>
      </c>
      <c r="AD15" s="8">
        <f t="shared" ref="AD15:AD62" si="7">BR15*CY15*1000</f>
        <v>68693</v>
      </c>
      <c r="AE15" s="8">
        <f t="shared" ref="AE15:AE62" si="8">BS15*CZ15*1000</f>
        <v>43700.999999999993</v>
      </c>
      <c r="AF15" s="8">
        <f t="shared" ref="AF15:AF62" si="9">BT15*DA15*1000</f>
        <v>21499.812912073918</v>
      </c>
      <c r="AG15" s="8">
        <f t="shared" ref="AG15:AG62" si="10">BU15*DB15*1000</f>
        <v>27458</v>
      </c>
      <c r="AH15" s="8">
        <f t="shared" ref="AH15:AH62" si="11">BV15*DC15*1000</f>
        <v>4398</v>
      </c>
      <c r="AI15" s="8">
        <f t="shared" ref="AI15:AI62" si="12">BW15*DD15*1000</f>
        <v>6101</v>
      </c>
      <c r="AJ15" s="8">
        <f t="shared" ref="AJ15:AJ62" si="13">BX15*DE15*1000</f>
        <v>77.188167625308125</v>
      </c>
      <c r="AK15" s="8">
        <f t="shared" ref="AK15:AK62" si="14">BY15*DF15*1000</f>
        <v>144.80335104241186</v>
      </c>
      <c r="AL15" s="1">
        <f>SUM(AD15:AK15)</f>
        <v>172072.80443074164</v>
      </c>
      <c r="BC15">
        <v>1922</v>
      </c>
      <c r="BD15">
        <v>68693</v>
      </c>
      <c r="BE15">
        <v>43701</v>
      </c>
      <c r="BG15">
        <v>27458</v>
      </c>
      <c r="BH15">
        <v>4398</v>
      </c>
      <c r="BI15">
        <v>6101</v>
      </c>
      <c r="BL15" s="1">
        <f t="shared" ref="BL15:BL62" si="15">SUM(BD15:BK15)</f>
        <v>150351</v>
      </c>
      <c r="BQ15">
        <v>1922</v>
      </c>
      <c r="BR15" s="42">
        <v>2181.8679999999999</v>
      </c>
      <c r="BS15" s="42">
        <v>1590.279</v>
      </c>
      <c r="BT15" s="42">
        <v>782.37800000000004</v>
      </c>
      <c r="BU15" s="42">
        <v>511.60200000000003</v>
      </c>
      <c r="BV15" s="42">
        <v>345.54600000000005</v>
      </c>
      <c r="BW15" s="42">
        <v>219.768</v>
      </c>
      <c r="BX15" s="42">
        <v>3.6129999999999995</v>
      </c>
      <c r="BY15" s="42">
        <v>2.698</v>
      </c>
      <c r="BZ15" s="42">
        <f t="shared" si="0"/>
        <v>5637.7520000000004</v>
      </c>
      <c r="CB15" s="39">
        <v>1922</v>
      </c>
      <c r="CM15">
        <v>1922</v>
      </c>
      <c r="CN15" s="3">
        <f t="shared" ref="CN15:CN62" si="16">BD15/BR15/1000</f>
        <v>3.1483572791754587E-2</v>
      </c>
      <c r="CO15" s="3">
        <f t="shared" ref="CO15:CO62" si="17">BE15/BS15/1000</f>
        <v>2.7480083683429132E-2</v>
      </c>
      <c r="CP15" s="3">
        <f t="shared" ref="CP15:CP46" si="18">BF15/BT15/1000</f>
        <v>0</v>
      </c>
      <c r="CQ15" s="3">
        <f t="shared" ref="CQ15:CQ62" si="19">BG15/BU15/1000</f>
        <v>5.367062677628312E-2</v>
      </c>
      <c r="CR15" s="3">
        <f t="shared" ref="CR15:CR62" si="20">BH15/BV15/1000</f>
        <v>1.2727683144935838E-2</v>
      </c>
      <c r="CS15" s="3">
        <f t="shared" ref="CS15:CS62" si="21">BI15/BW15/1000</f>
        <v>2.7761093516799534E-2</v>
      </c>
      <c r="CT15" s="3">
        <f t="shared" ref="CT15:CT62" si="22">BJ15/BX15/1000</f>
        <v>0</v>
      </c>
      <c r="CU15" s="3">
        <f t="shared" ref="CU15:CU62" si="23">BK15/BY15/1000</f>
        <v>0</v>
      </c>
      <c r="CV15" s="3">
        <f t="shared" ref="CV15:CV62" si="24">BL15/BZ15/1000</f>
        <v>2.6668608338926578E-2</v>
      </c>
      <c r="CX15" s="1">
        <v>1922</v>
      </c>
      <c r="CY15" s="3">
        <f t="shared" ref="CY15:CY62" si="25">CN15</f>
        <v>3.1483572791754587E-2</v>
      </c>
      <c r="CZ15" s="3">
        <f t="shared" ref="CZ15:DA62" si="26">CO15</f>
        <v>2.7480083683429132E-2</v>
      </c>
      <c r="DA15" s="25">
        <f>CZ15</f>
        <v>2.7480083683429132E-2</v>
      </c>
      <c r="DB15" s="3">
        <f t="shared" ref="DB15:DB62" si="27">CQ15</f>
        <v>5.367062677628312E-2</v>
      </c>
      <c r="DC15" s="3">
        <f t="shared" ref="DC15:DC62" si="28">CR15</f>
        <v>1.2727683144935838E-2</v>
      </c>
      <c r="DD15" s="3">
        <f t="shared" ref="DD15:DD62" si="29">CS15</f>
        <v>2.7761093516799534E-2</v>
      </c>
      <c r="DE15" s="25">
        <f>DE16</f>
        <v>2.1364009860312245E-2</v>
      </c>
      <c r="DF15" s="25">
        <f>DB15</f>
        <v>5.367062677628312E-2</v>
      </c>
      <c r="DG15" s="3">
        <f t="shared" ref="DG15:DG62" si="30">AL15/BZ15/1000</f>
        <v>3.0521527805895263E-2</v>
      </c>
      <c r="DI15">
        <v>1922</v>
      </c>
      <c r="DM15">
        <v>1922</v>
      </c>
      <c r="EI15">
        <v>1922</v>
      </c>
      <c r="FF15">
        <f t="shared" si="1"/>
        <v>1922</v>
      </c>
      <c r="FG15">
        <f t="shared" ref="FG15:FG62" si="31">AD15</f>
        <v>68693</v>
      </c>
      <c r="FH15">
        <f t="shared" ref="FH15:FH62" si="32">FJ15*BR15*1000</f>
        <v>102864.19863263755</v>
      </c>
      <c r="FI15" s="4">
        <f t="shared" ref="FI15:FI62" si="33">FG15/BR15/1000</f>
        <v>3.1483572791754587E-2</v>
      </c>
      <c r="FJ15" s="4">
        <f t="shared" ref="FJ15:FJ62" si="34">0.735*EXP(FL15)/(1+EXP(FL15))</f>
        <v>4.7145014562126379E-2</v>
      </c>
      <c r="FL15">
        <f t="shared" ref="FL15:FL62" si="35">FL$1+FL$2*FM15+FL$3*FN15+FL$4*FO15</f>
        <v>-2.6803497709397766</v>
      </c>
      <c r="FM15">
        <v>-22</v>
      </c>
      <c r="FN15">
        <v>0</v>
      </c>
      <c r="FO15">
        <v>0</v>
      </c>
      <c r="FQ15">
        <v>1922</v>
      </c>
      <c r="FR15">
        <f t="shared" ref="FR15:FR62" si="36">AE15</f>
        <v>43700.999999999993</v>
      </c>
      <c r="FS15">
        <f t="shared" ref="FS15:FS62" si="37">FU15*BS15*1000</f>
        <v>92359.845238078677</v>
      </c>
      <c r="FT15" s="3">
        <f t="shared" ref="FT15:FT62" si="38">FR15/BS15/1000</f>
        <v>2.7480083683429128E-2</v>
      </c>
      <c r="FU15" s="3">
        <f t="shared" ref="FU15:FU78" si="39">0.76*EXP(FW15)/(1+EXP(FW15))</f>
        <v>5.8077761976407086E-2</v>
      </c>
      <c r="FW15" s="39">
        <f t="shared" ref="FW15:FW78" si="40">FW$1+FW$2*FX15+FW$3*FY15+FW$4*FZ15</f>
        <v>-2.4920397895339286</v>
      </c>
      <c r="FX15">
        <v>-22</v>
      </c>
      <c r="FY15" s="1">
        <v>1</v>
      </c>
      <c r="FZ15" s="1">
        <v>0</v>
      </c>
      <c r="GA15" s="42"/>
      <c r="GB15" s="42"/>
      <c r="GC15">
        <v>1922</v>
      </c>
      <c r="GD15">
        <f t="shared" ref="GD15:GD62" si="41">AF15</f>
        <v>21499.812912073918</v>
      </c>
      <c r="GE15">
        <f t="shared" ref="GE15:GE62" si="42">GG15*BT15*1000</f>
        <v>37862.299587866219</v>
      </c>
      <c r="GF15">
        <f t="shared" ref="GF15:GF62" si="43">GD15/BT15/1000</f>
        <v>2.7480083683429132E-2</v>
      </c>
      <c r="GG15" s="3">
        <f t="shared" ref="GG15:GG62" si="44">0.745*EXP(GI15)/(1+EXP(GI15))</f>
        <v>4.8393870466534351E-2</v>
      </c>
      <c r="GI15">
        <f t="shared" ref="GI15:GI62" si="45">GI$1+GI$2*GJ15+GI$3*GK15</f>
        <v>-2.6668469946593842</v>
      </c>
      <c r="GJ15">
        <v>-22</v>
      </c>
      <c r="GK15">
        <v>0</v>
      </c>
      <c r="GM15">
        <v>1922</v>
      </c>
      <c r="GN15">
        <f t="shared" ref="GN15:GN62" si="46">AG15</f>
        <v>27458</v>
      </c>
      <c r="GO15" s="1">
        <f t="shared" ref="GO15:GO62" si="47">GQ15*BU15*1000</f>
        <v>35374.04032558755</v>
      </c>
      <c r="GP15" s="3">
        <f t="shared" ref="GP15:GP62" si="48">GN15/BU15/1000</f>
        <v>5.367062677628312E-2</v>
      </c>
      <c r="GQ15" s="3">
        <f t="shared" ref="GQ15:GQ78" si="49">0.73*EXP(GS15)/(1+EXP(GS15))</f>
        <v>6.9143670911348168E-2</v>
      </c>
      <c r="GS15" s="39">
        <f t="shared" ref="GS15:GS78" si="50">GS$1+GS$2*GT15+GS$3*GU15+GS$4*GV15</f>
        <v>-2.2573499353808879</v>
      </c>
      <c r="GT15" s="37">
        <v>-22</v>
      </c>
      <c r="GU15">
        <v>0</v>
      </c>
      <c r="GV15" s="39">
        <v>0</v>
      </c>
      <c r="GX15">
        <v>1922</v>
      </c>
      <c r="GY15">
        <f t="shared" ref="GY15:GY62" si="51">AH15</f>
        <v>4398</v>
      </c>
      <c r="GZ15">
        <f t="shared" ref="GZ15:GZ62" si="52">HB15*BV15*1000</f>
        <v>17522.823537570068</v>
      </c>
      <c r="HA15">
        <f t="shared" ref="HA15:HA62" si="53">GY15/BV15/1000</f>
        <v>1.2727683144935838E-2</v>
      </c>
      <c r="HB15" s="3">
        <f t="shared" ref="HB15:HB78" si="54">0.74*EXP(HD15)/(1+EXP(HD15))</f>
        <v>5.0710537924241829E-2</v>
      </c>
      <c r="HD15">
        <f t="shared" ref="HD15:HD78" si="55">HD$1+HD$2*HE15+HD$3*HF15+HD$4*HG15+HD$5*HH15</f>
        <v>-2.6095275643073612</v>
      </c>
      <c r="HE15">
        <v>-22</v>
      </c>
      <c r="HF15">
        <v>0</v>
      </c>
      <c r="HG15" s="39">
        <v>0</v>
      </c>
      <c r="HI15">
        <v>1922</v>
      </c>
      <c r="HJ15">
        <f t="shared" ref="HJ15:HJ46" si="56">AI15</f>
        <v>6101</v>
      </c>
      <c r="HK15">
        <f t="shared" ref="HK15:HK46" si="57">HM15*BW15*1000</f>
        <v>7710.8460661089339</v>
      </c>
      <c r="HL15">
        <f t="shared" ref="HL15:HL46" si="58">HJ15/BW15/1000</f>
        <v>2.7761093516799534E-2</v>
      </c>
      <c r="HM15" s="3">
        <f t="shared" ref="HM15:HM62" si="59">0.75*EXP(HO15)/(1+EXP(HO15))</f>
        <v>3.5086300399097839E-2</v>
      </c>
      <c r="HO15">
        <f t="shared" ref="HO15:HO78" si="60">HM$1+HM$2*HP15+HM$3*HQ15</f>
        <v>-3.014351083286158</v>
      </c>
      <c r="HP15">
        <v>-22</v>
      </c>
      <c r="HQ15">
        <v>0</v>
      </c>
      <c r="HS15">
        <v>1922</v>
      </c>
      <c r="HT15" s="1">
        <f t="shared" ref="HT15:HT46" si="61">AJ15</f>
        <v>77.188167625308125</v>
      </c>
      <c r="HU15" s="1">
        <f t="shared" ref="HU15:HU46" si="62">HW15*BX15*1000</f>
        <v>32.967300629003162</v>
      </c>
      <c r="HV15" s="3">
        <f t="shared" ref="HV15:HV46" si="63">HT15/BX15/1000</f>
        <v>2.1364009860312245E-2</v>
      </c>
      <c r="HW15" s="3">
        <f t="shared" ref="HW15:HW78" si="64">0.74*EXP(HY15)/(1+EXP(HY15))</f>
        <v>9.1246334428461574E-3</v>
      </c>
      <c r="HY15" s="37">
        <f t="shared" ref="HY15:HY78" si="65">HW$1+HW$2*HZ15+HW$3*IA15+HW$4*IB15+HW$5*IC15</f>
        <v>-4.383265220012948</v>
      </c>
      <c r="HZ15">
        <v>-22</v>
      </c>
      <c r="IA15">
        <v>0</v>
      </c>
      <c r="IB15">
        <v>1</v>
      </c>
      <c r="IC15" s="37">
        <v>0</v>
      </c>
      <c r="IE15">
        <v>1922</v>
      </c>
      <c r="IF15" s="1">
        <f t="shared" ref="IF15:IF46" si="66">AK15</f>
        <v>144.80335104241186</v>
      </c>
      <c r="IG15">
        <f t="shared" ref="IG15:IG46" si="67">II15*BY15*1000</f>
        <v>96.077456406192113</v>
      </c>
      <c r="IH15">
        <f t="shared" ref="IH15:IH46" si="68">IF15/BY15/1000</f>
        <v>5.367062677628312E-2</v>
      </c>
      <c r="II15" s="5">
        <f t="shared" ref="II15:II78" si="69">0.825*EXP(IK15)/(1+EXP(IK15))</f>
        <v>3.5610621351442592E-2</v>
      </c>
      <c r="IK15" s="39">
        <f t="shared" ref="IK15:IK78" si="70">IK$1+IK$2*IL15+IK$3*IM15+IK$4*IN15+IK$5*IO15</f>
        <v>-3.0986157622422836</v>
      </c>
      <c r="IL15">
        <v>-22</v>
      </c>
      <c r="IM15">
        <v>0</v>
      </c>
      <c r="IN15">
        <v>0</v>
      </c>
      <c r="IO15" s="39">
        <v>0</v>
      </c>
      <c r="IQ15">
        <v>1922</v>
      </c>
      <c r="IR15" s="1">
        <f t="shared" ref="IR15:IR46" si="71">FG15+FR15+GD15+GN15+GY15+HJ15+HT15+IF15</f>
        <v>172072.80443074164</v>
      </c>
      <c r="IS15" s="1">
        <f t="shared" ref="IS15:IS46" si="72">FH15+FS15+GE15+GO15+GZ15+HK15+HU15+IG15</f>
        <v>293823.09814488422</v>
      </c>
      <c r="IT15" s="1">
        <f t="shared" ref="IT15:IT46" si="73">C15*1000</f>
        <v>285306.83812550863</v>
      </c>
      <c r="IV15">
        <v>1922</v>
      </c>
      <c r="IW15" s="3">
        <f t="shared" ref="IW15:IW46" si="74">F15</f>
        <v>3.0522105075794136E-2</v>
      </c>
      <c r="IX15" s="3">
        <f t="shared" ref="IX15:IX46" si="75">IS15/BZ15/1000</f>
        <v>5.2117066899161971E-2</v>
      </c>
      <c r="IY15" s="3">
        <f t="shared" ref="IY15:IY46" si="76">G15</f>
        <v>5.0607446777647842E-2</v>
      </c>
    </row>
    <row r="16" spans="1:259" x14ac:dyDescent="0.25">
      <c r="A16" s="30">
        <v>1923</v>
      </c>
      <c r="B16" s="42">
        <v>229.06452210038586</v>
      </c>
      <c r="C16" s="1">
        <f t="shared" si="2"/>
        <v>308.93773727300862</v>
      </c>
      <c r="E16">
        <v>1923</v>
      </c>
      <c r="F16" s="3">
        <f t="shared" si="3"/>
        <v>3.9790020309573043E-2</v>
      </c>
      <c r="G16" s="3">
        <f t="shared" si="4"/>
        <v>5.3664525295189072E-2</v>
      </c>
      <c r="I16">
        <v>1923</v>
      </c>
      <c r="J16">
        <f t="shared" si="5"/>
        <v>-2.8748794671404765</v>
      </c>
      <c r="K16">
        <f t="shared" si="6"/>
        <v>-2.5413026313752809</v>
      </c>
      <c r="N16">
        <v>-21</v>
      </c>
      <c r="Q16" s="1">
        <v>173</v>
      </c>
      <c r="X16" s="1">
        <v>801.84346634363851</v>
      </c>
      <c r="Y16" s="1">
        <v>5756.8335054424551</v>
      </c>
      <c r="AA16" s="42"/>
      <c r="AC16">
        <v>1923</v>
      </c>
      <c r="AD16" s="8">
        <f t="shared" si="7"/>
        <v>91377</v>
      </c>
      <c r="AE16" s="8">
        <f t="shared" si="8"/>
        <v>57370.999999999993</v>
      </c>
      <c r="AF16" s="8">
        <f t="shared" si="9"/>
        <v>28301.22378916038</v>
      </c>
      <c r="AG16" s="8">
        <f t="shared" si="10"/>
        <v>33230</v>
      </c>
      <c r="AH16" s="8">
        <f t="shared" si="11"/>
        <v>11168</v>
      </c>
      <c r="AI16" s="8">
        <f t="shared" si="12"/>
        <v>7333.0000000000009</v>
      </c>
      <c r="AJ16" s="8">
        <f t="shared" si="13"/>
        <v>78</v>
      </c>
      <c r="AK16" s="8">
        <f t="shared" si="14"/>
        <v>206.29831122549609</v>
      </c>
      <c r="AL16" s="1">
        <f t="shared" ref="AL16:AL63" si="77">SUM(AD16:AK16)</f>
        <v>229064.52210038586</v>
      </c>
      <c r="BC16">
        <v>1923</v>
      </c>
      <c r="BD16">
        <v>91377</v>
      </c>
      <c r="BE16">
        <v>57371</v>
      </c>
      <c r="BF16" s="7">
        <v>7819</v>
      </c>
      <c r="BG16">
        <v>33230</v>
      </c>
      <c r="BH16">
        <v>11168</v>
      </c>
      <c r="BI16">
        <v>7333</v>
      </c>
      <c r="BJ16">
        <v>78</v>
      </c>
      <c r="BL16" s="1">
        <f t="shared" si="15"/>
        <v>208376</v>
      </c>
      <c r="BQ16">
        <v>1923</v>
      </c>
      <c r="BR16" s="42">
        <v>2223.2570000000001</v>
      </c>
      <c r="BS16" s="42">
        <v>1625.463</v>
      </c>
      <c r="BT16" s="42">
        <v>801.84400000000005</v>
      </c>
      <c r="BU16" s="42">
        <v>522.21299999999997</v>
      </c>
      <c r="BV16" s="42">
        <v>356.86199999999997</v>
      </c>
      <c r="BW16" s="42">
        <v>220.411</v>
      </c>
      <c r="BX16" s="42">
        <v>3.6509999999999998</v>
      </c>
      <c r="BY16" s="42">
        <v>3.242</v>
      </c>
      <c r="BZ16" s="42">
        <f t="shared" si="0"/>
        <v>5756.9430000000002</v>
      </c>
      <c r="CB16" s="39">
        <v>1923</v>
      </c>
      <c r="CM16">
        <v>1923</v>
      </c>
      <c r="CN16" s="3">
        <f t="shared" si="16"/>
        <v>4.1100511546798231E-2</v>
      </c>
      <c r="CO16" s="3">
        <f t="shared" si="17"/>
        <v>3.5295174359551706E-2</v>
      </c>
      <c r="CP16" s="3">
        <f t="shared" si="18"/>
        <v>9.7512733150089039E-3</v>
      </c>
      <c r="CQ16" s="3">
        <f t="shared" si="19"/>
        <v>6.3633038626001268E-2</v>
      </c>
      <c r="CR16" s="3">
        <f t="shared" si="20"/>
        <v>3.1295010396175556E-2</v>
      </c>
      <c r="CS16" s="3">
        <f t="shared" si="21"/>
        <v>3.3269664399689675E-2</v>
      </c>
      <c r="CT16" s="3">
        <f t="shared" si="22"/>
        <v>2.1364009860312245E-2</v>
      </c>
      <c r="CU16" s="3">
        <f t="shared" si="23"/>
        <v>0</v>
      </c>
      <c r="CV16" s="3">
        <f t="shared" si="24"/>
        <v>3.6195598948956069E-2</v>
      </c>
      <c r="CX16" s="1">
        <v>1923</v>
      </c>
      <c r="CY16" s="3">
        <f t="shared" si="25"/>
        <v>4.1100511546798231E-2</v>
      </c>
      <c r="CZ16" s="3">
        <f t="shared" si="26"/>
        <v>3.5295174359551706E-2</v>
      </c>
      <c r="DA16" s="25">
        <f>CZ16</f>
        <v>3.5295174359551706E-2</v>
      </c>
      <c r="DB16" s="3">
        <f t="shared" si="27"/>
        <v>6.3633038626001268E-2</v>
      </c>
      <c r="DC16" s="3">
        <f t="shared" si="28"/>
        <v>3.1295010396175556E-2</v>
      </c>
      <c r="DD16" s="3">
        <f t="shared" si="29"/>
        <v>3.3269664399689675E-2</v>
      </c>
      <c r="DE16" s="18">
        <f t="shared" ref="DE16:DE62" si="78">CT16</f>
        <v>2.1364009860312245E-2</v>
      </c>
      <c r="DF16" s="25">
        <f>DB16</f>
        <v>6.3633038626001268E-2</v>
      </c>
      <c r="DG16" s="3">
        <f t="shared" si="30"/>
        <v>3.9789263520654254E-2</v>
      </c>
      <c r="DI16">
        <v>1923</v>
      </c>
      <c r="DM16">
        <v>1923</v>
      </c>
      <c r="EI16">
        <v>1923</v>
      </c>
      <c r="FF16">
        <f t="shared" si="1"/>
        <v>1923</v>
      </c>
      <c r="FG16">
        <f t="shared" si="31"/>
        <v>91377</v>
      </c>
      <c r="FH16">
        <f t="shared" si="32"/>
        <v>111284.33183726434</v>
      </c>
      <c r="FI16" s="4">
        <f t="shared" si="33"/>
        <v>4.1100511546798231E-2</v>
      </c>
      <c r="FJ16" s="4">
        <f t="shared" si="34"/>
        <v>5.0054641383008955E-2</v>
      </c>
      <c r="FL16">
        <f t="shared" si="35"/>
        <v>-2.616223830251339</v>
      </c>
      <c r="FM16">
        <v>-21</v>
      </c>
      <c r="FN16">
        <v>0</v>
      </c>
      <c r="FO16">
        <v>0</v>
      </c>
      <c r="FQ16">
        <v>1923</v>
      </c>
      <c r="FR16">
        <f t="shared" si="36"/>
        <v>57370.999999999993</v>
      </c>
      <c r="FS16">
        <f t="shared" si="37"/>
        <v>99666.754599522465</v>
      </c>
      <c r="FT16" s="3">
        <f t="shared" si="38"/>
        <v>3.5295174359551706E-2</v>
      </c>
      <c r="FU16" s="3">
        <f t="shared" si="39"/>
        <v>6.1315917126088054E-2</v>
      </c>
      <c r="FW16" s="39">
        <f t="shared" si="40"/>
        <v>-2.4331592155237858</v>
      </c>
      <c r="FX16">
        <v>-21</v>
      </c>
      <c r="FY16" s="1">
        <v>1</v>
      </c>
      <c r="FZ16" s="42">
        <v>0</v>
      </c>
      <c r="GA16" s="42"/>
      <c r="GB16" s="42"/>
      <c r="GC16">
        <v>1923</v>
      </c>
      <c r="GD16">
        <f t="shared" si="41"/>
        <v>28301.22378916038</v>
      </c>
      <c r="GE16">
        <f t="shared" si="42"/>
        <v>41113.758805537007</v>
      </c>
      <c r="GF16">
        <f t="shared" si="43"/>
        <v>3.5295174359551706E-2</v>
      </c>
      <c r="GG16" s="3">
        <f t="shared" si="44"/>
        <v>5.1274011909469931E-2</v>
      </c>
      <c r="GI16">
        <f t="shared" si="45"/>
        <v>-2.6048930193424962</v>
      </c>
      <c r="GJ16">
        <v>-21</v>
      </c>
      <c r="GK16">
        <v>0</v>
      </c>
      <c r="GM16">
        <v>1923</v>
      </c>
      <c r="GN16">
        <f t="shared" si="46"/>
        <v>33230</v>
      </c>
      <c r="GO16" s="1">
        <f t="shared" si="47"/>
        <v>38160.462601114275</v>
      </c>
      <c r="GP16" s="3">
        <f t="shared" si="48"/>
        <v>6.3633038626001268E-2</v>
      </c>
      <c r="GQ16" s="3">
        <f t="shared" si="49"/>
        <v>7.3074516722322652E-2</v>
      </c>
      <c r="GS16" s="39">
        <f t="shared" si="50"/>
        <v>-2.1960908948555105</v>
      </c>
      <c r="GT16" s="37">
        <v>-21</v>
      </c>
      <c r="GU16">
        <v>0</v>
      </c>
      <c r="GV16" s="39">
        <v>0</v>
      </c>
      <c r="GX16">
        <v>1923</v>
      </c>
      <c r="GY16">
        <f t="shared" si="51"/>
        <v>11168</v>
      </c>
      <c r="GZ16">
        <f t="shared" si="52"/>
        <v>19175.32695356397</v>
      </c>
      <c r="HA16">
        <f t="shared" si="53"/>
        <v>3.1295010396175556E-2</v>
      </c>
      <c r="HB16" s="3">
        <f t="shared" si="54"/>
        <v>5.373317123583899E-2</v>
      </c>
      <c r="HD16">
        <f t="shared" si="55"/>
        <v>-2.5472359906152477</v>
      </c>
      <c r="HE16">
        <v>-21</v>
      </c>
      <c r="HF16">
        <v>0</v>
      </c>
      <c r="HG16" s="39">
        <v>0</v>
      </c>
      <c r="HI16">
        <v>1923</v>
      </c>
      <c r="HJ16">
        <f t="shared" si="56"/>
        <v>7333.0000000000009</v>
      </c>
      <c r="HK16">
        <f t="shared" si="57"/>
        <v>8254.902735674521</v>
      </c>
      <c r="HL16">
        <f t="shared" si="58"/>
        <v>3.3269664399689675E-2</v>
      </c>
      <c r="HM16" s="3">
        <f t="shared" si="59"/>
        <v>3.7452317423697194E-2</v>
      </c>
      <c r="HO16">
        <f t="shared" si="60"/>
        <v>-2.9457782442964104</v>
      </c>
      <c r="HP16">
        <v>-21</v>
      </c>
      <c r="HQ16">
        <v>0</v>
      </c>
      <c r="HS16">
        <v>1923</v>
      </c>
      <c r="HT16" s="1">
        <f t="shared" si="61"/>
        <v>78</v>
      </c>
      <c r="HU16" s="1">
        <f t="shared" si="62"/>
        <v>36.712297281161227</v>
      </c>
      <c r="HV16" s="3">
        <f t="shared" si="63"/>
        <v>2.1364009860312245E-2</v>
      </c>
      <c r="HW16" s="3">
        <f t="shared" si="64"/>
        <v>1.0055408732172344E-2</v>
      </c>
      <c r="HY16" s="37">
        <f t="shared" si="65"/>
        <v>-4.2848579568462348</v>
      </c>
      <c r="HZ16">
        <v>-21</v>
      </c>
      <c r="IA16">
        <v>0</v>
      </c>
      <c r="IB16">
        <v>1</v>
      </c>
      <c r="IC16" s="37">
        <v>0</v>
      </c>
      <c r="IE16">
        <v>1923</v>
      </c>
      <c r="IF16" s="1">
        <f t="shared" si="66"/>
        <v>206.29831122549609</v>
      </c>
      <c r="IG16">
        <f t="shared" si="67"/>
        <v>124.71679678955762</v>
      </c>
      <c r="IH16">
        <f t="shared" si="68"/>
        <v>6.3633038626001268E-2</v>
      </c>
      <c r="II16" s="5">
        <f t="shared" si="69"/>
        <v>3.8469092162109073E-2</v>
      </c>
      <c r="IK16" s="39">
        <f t="shared" si="70"/>
        <v>-3.0177769017841838</v>
      </c>
      <c r="IL16">
        <v>-21</v>
      </c>
      <c r="IM16">
        <v>0</v>
      </c>
      <c r="IN16">
        <v>0</v>
      </c>
      <c r="IO16" s="39">
        <v>0</v>
      </c>
      <c r="IQ16">
        <v>1923</v>
      </c>
      <c r="IR16" s="42">
        <f t="shared" si="71"/>
        <v>229064.52210038586</v>
      </c>
      <c r="IS16" s="1">
        <f t="shared" si="72"/>
        <v>317816.96662674728</v>
      </c>
      <c r="IT16" s="1">
        <f t="shared" si="73"/>
        <v>308937.73727300862</v>
      </c>
      <c r="IV16">
        <v>1923</v>
      </c>
      <c r="IW16" s="3">
        <f t="shared" si="74"/>
        <v>3.9790020309573043E-2</v>
      </c>
      <c r="IX16" s="3">
        <f t="shared" si="75"/>
        <v>5.5205856064016484E-2</v>
      </c>
      <c r="IY16" s="3">
        <f t="shared" si="76"/>
        <v>5.3664525295189072E-2</v>
      </c>
    </row>
    <row r="17" spans="1:259" x14ac:dyDescent="0.25">
      <c r="A17" s="30">
        <v>1924</v>
      </c>
      <c r="B17" s="42">
        <v>318.11016808923483</v>
      </c>
      <c r="C17" s="1">
        <f t="shared" si="2"/>
        <v>334.6934598940291</v>
      </c>
      <c r="E17">
        <v>1924</v>
      </c>
      <c r="F17" s="3">
        <f t="shared" si="3"/>
        <v>5.4072109304810503E-2</v>
      </c>
      <c r="G17" s="3">
        <f t="shared" si="4"/>
        <v>5.6890923844718159E-2</v>
      </c>
      <c r="I17">
        <v>1924</v>
      </c>
      <c r="J17">
        <f t="shared" si="5"/>
        <v>-2.5477169500587054</v>
      </c>
      <c r="K17">
        <f t="shared" si="6"/>
        <v>-2.4781723365143193</v>
      </c>
      <c r="N17">
        <v>-20</v>
      </c>
      <c r="Q17" s="1">
        <v>239</v>
      </c>
      <c r="X17" s="1">
        <v>822.08314044642111</v>
      </c>
      <c r="Y17" s="1">
        <v>5883.0730330124979</v>
      </c>
      <c r="AA17" s="42"/>
      <c r="AC17">
        <v>1924</v>
      </c>
      <c r="AD17" s="8">
        <f t="shared" si="7"/>
        <v>122014.00000000001</v>
      </c>
      <c r="AE17" s="8">
        <f t="shared" si="8"/>
        <v>78008</v>
      </c>
      <c r="AF17" s="8">
        <f t="shared" si="9"/>
        <v>43174</v>
      </c>
      <c r="AG17" s="8">
        <f t="shared" si="10"/>
        <v>48363</v>
      </c>
      <c r="AH17" s="8">
        <f t="shared" si="11"/>
        <v>16835</v>
      </c>
      <c r="AI17" s="8">
        <f t="shared" si="12"/>
        <v>9278</v>
      </c>
      <c r="AJ17" s="8">
        <f t="shared" si="13"/>
        <v>92</v>
      </c>
      <c r="AK17" s="8">
        <f t="shared" si="14"/>
        <v>346.16808923484155</v>
      </c>
      <c r="AL17" s="1">
        <f t="shared" si="77"/>
        <v>318110.16808923485</v>
      </c>
      <c r="BC17">
        <v>1924</v>
      </c>
      <c r="BD17">
        <v>122014</v>
      </c>
      <c r="BE17">
        <v>78008</v>
      </c>
      <c r="BF17" s="7">
        <v>21587</v>
      </c>
      <c r="BG17">
        <v>48363</v>
      </c>
      <c r="BH17">
        <v>16835</v>
      </c>
      <c r="BI17">
        <v>9278</v>
      </c>
      <c r="BJ17">
        <v>92</v>
      </c>
      <c r="BL17" s="1">
        <f t="shared" si="15"/>
        <v>296177</v>
      </c>
      <c r="BQ17">
        <v>1924</v>
      </c>
      <c r="BR17" s="42">
        <v>2273.4319999999998</v>
      </c>
      <c r="BS17" s="42">
        <v>1657.1619999999998</v>
      </c>
      <c r="BT17" s="42">
        <v>822.08299999999997</v>
      </c>
      <c r="BU17" s="42">
        <v>534.94799999999998</v>
      </c>
      <c r="BV17" s="42">
        <v>368.32799999999997</v>
      </c>
      <c r="BW17" s="42">
        <v>219.672</v>
      </c>
      <c r="BX17" s="42">
        <v>3.7290000000000001</v>
      </c>
      <c r="BY17" s="42">
        <v>3.8290000000000002</v>
      </c>
      <c r="BZ17" s="42">
        <f t="shared" si="0"/>
        <v>5883.1829999999991</v>
      </c>
      <c r="CB17" s="39">
        <v>1924</v>
      </c>
      <c r="CM17">
        <v>1924</v>
      </c>
      <c r="CN17" s="3">
        <f t="shared" si="16"/>
        <v>5.3669518155810253E-2</v>
      </c>
      <c r="CO17" s="3">
        <f t="shared" si="17"/>
        <v>4.7073249326257789E-2</v>
      </c>
      <c r="CP17" s="3">
        <f t="shared" si="18"/>
        <v>2.6258905730929847E-2</v>
      </c>
      <c r="CQ17" s="3">
        <f t="shared" si="19"/>
        <v>9.0406918055586719E-2</v>
      </c>
      <c r="CR17" s="3">
        <f t="shared" si="20"/>
        <v>4.5706544167155368E-2</v>
      </c>
      <c r="CS17" s="3">
        <f t="shared" si="21"/>
        <v>4.2235696857132451E-2</v>
      </c>
      <c r="CT17" s="3">
        <f t="shared" si="22"/>
        <v>2.467149369804237E-2</v>
      </c>
      <c r="CU17" s="3">
        <f t="shared" si="23"/>
        <v>0</v>
      </c>
      <c r="CV17" s="3">
        <f t="shared" si="24"/>
        <v>5.0342986101231259E-2</v>
      </c>
      <c r="CX17" s="1">
        <v>1924</v>
      </c>
      <c r="CY17" s="3">
        <f t="shared" si="25"/>
        <v>5.3669518155810253E-2</v>
      </c>
      <c r="CZ17" s="3">
        <f t="shared" si="26"/>
        <v>4.7073249326257789E-2</v>
      </c>
      <c r="DA17" s="3">
        <f>CP17*2</f>
        <v>5.2517811461859694E-2</v>
      </c>
      <c r="DB17" s="3">
        <f t="shared" si="27"/>
        <v>9.0406918055586719E-2</v>
      </c>
      <c r="DC17" s="3">
        <f t="shared" si="28"/>
        <v>4.5706544167155368E-2</v>
      </c>
      <c r="DD17" s="3">
        <f t="shared" si="29"/>
        <v>4.2235696857132451E-2</v>
      </c>
      <c r="DE17" s="18">
        <f t="shared" si="78"/>
        <v>2.467149369804237E-2</v>
      </c>
      <c r="DF17" s="25">
        <f>DB17</f>
        <v>9.0406918055586719E-2</v>
      </c>
      <c r="DG17" s="3">
        <f t="shared" si="30"/>
        <v>5.407109860244614E-2</v>
      </c>
      <c r="DI17">
        <v>1924</v>
      </c>
      <c r="DM17">
        <v>1924</v>
      </c>
      <c r="EI17">
        <v>1924</v>
      </c>
      <c r="FF17">
        <f t="shared" si="1"/>
        <v>1924</v>
      </c>
      <c r="FG17">
        <f t="shared" si="31"/>
        <v>122014.00000000001</v>
      </c>
      <c r="FH17">
        <f t="shared" si="32"/>
        <v>120787.37423291978</v>
      </c>
      <c r="FI17" s="4">
        <f t="shared" si="33"/>
        <v>5.366951815581026E-2</v>
      </c>
      <c r="FJ17" s="4">
        <f t="shared" si="34"/>
        <v>5.3129970121349485E-2</v>
      </c>
      <c r="FL17">
        <f t="shared" si="35"/>
        <v>-2.5520978895629014</v>
      </c>
      <c r="FM17">
        <v>-20</v>
      </c>
      <c r="FN17">
        <v>0</v>
      </c>
      <c r="FO17">
        <v>0</v>
      </c>
      <c r="FQ17">
        <v>1924</v>
      </c>
      <c r="FR17">
        <f t="shared" si="36"/>
        <v>78008</v>
      </c>
      <c r="FS17">
        <f t="shared" si="37"/>
        <v>107248.1619672817</v>
      </c>
      <c r="FT17" s="3">
        <f t="shared" si="38"/>
        <v>4.7073249326257789E-2</v>
      </c>
      <c r="FU17" s="3">
        <f t="shared" si="39"/>
        <v>6.4717970824386337E-2</v>
      </c>
      <c r="FW17" s="39">
        <f t="shared" si="40"/>
        <v>-2.374278641513643</v>
      </c>
      <c r="FX17">
        <v>-20</v>
      </c>
      <c r="FY17" s="1">
        <v>1</v>
      </c>
      <c r="FZ17" s="42">
        <v>0</v>
      </c>
      <c r="GA17" s="42"/>
      <c r="GB17" s="42"/>
      <c r="GC17">
        <v>1924</v>
      </c>
      <c r="GD17">
        <f t="shared" si="41"/>
        <v>43174</v>
      </c>
      <c r="GE17">
        <f t="shared" si="42"/>
        <v>44649.135867741978</v>
      </c>
      <c r="GF17">
        <f t="shared" si="43"/>
        <v>5.2517811461859694E-2</v>
      </c>
      <c r="GG17" s="3">
        <f t="shared" si="44"/>
        <v>5.4312199458864834E-2</v>
      </c>
      <c r="GI17">
        <f t="shared" si="45"/>
        <v>-2.5429390440256086</v>
      </c>
      <c r="GJ17">
        <v>-20</v>
      </c>
      <c r="GK17">
        <v>0</v>
      </c>
      <c r="GM17">
        <v>1924</v>
      </c>
      <c r="GN17">
        <f t="shared" si="46"/>
        <v>48363</v>
      </c>
      <c r="GO17" s="1">
        <f t="shared" si="47"/>
        <v>41299.444095934196</v>
      </c>
      <c r="GP17" s="3">
        <f t="shared" si="48"/>
        <v>9.0406918055586719E-2</v>
      </c>
      <c r="GQ17" s="3">
        <f t="shared" si="49"/>
        <v>7.720272642562305E-2</v>
      </c>
      <c r="GS17" s="39">
        <f t="shared" si="50"/>
        <v>-2.1348318543301339</v>
      </c>
      <c r="GT17" s="37">
        <v>-20</v>
      </c>
      <c r="GU17">
        <v>0</v>
      </c>
      <c r="GV17" s="39">
        <v>0</v>
      </c>
      <c r="GX17">
        <v>1924</v>
      </c>
      <c r="GY17">
        <f t="shared" si="51"/>
        <v>16835</v>
      </c>
      <c r="GZ17">
        <f t="shared" si="52"/>
        <v>20965.632159862733</v>
      </c>
      <c r="HA17">
        <f t="shared" si="53"/>
        <v>4.5706544167155368E-2</v>
      </c>
      <c r="HB17" s="3">
        <f t="shared" si="54"/>
        <v>5.6921092504134178E-2</v>
      </c>
      <c r="HD17">
        <f t="shared" si="55"/>
        <v>-2.4849444169231343</v>
      </c>
      <c r="HE17">
        <v>-20</v>
      </c>
      <c r="HF17">
        <v>0</v>
      </c>
      <c r="HG17" s="39">
        <v>0</v>
      </c>
      <c r="HI17">
        <v>1924</v>
      </c>
      <c r="HJ17">
        <f t="shared" si="56"/>
        <v>9278</v>
      </c>
      <c r="HK17">
        <f t="shared" si="57"/>
        <v>8780.0624551573273</v>
      </c>
      <c r="HL17">
        <f t="shared" si="58"/>
        <v>4.2235696857132451E-2</v>
      </c>
      <c r="HM17" s="3">
        <f t="shared" si="59"/>
        <v>3.9968964889277321E-2</v>
      </c>
      <c r="HO17">
        <f t="shared" si="60"/>
        <v>-2.8772054053066638</v>
      </c>
      <c r="HP17">
        <v>-20</v>
      </c>
      <c r="HQ17">
        <v>0</v>
      </c>
      <c r="HS17">
        <v>1924</v>
      </c>
      <c r="HT17" s="1">
        <f t="shared" si="61"/>
        <v>92</v>
      </c>
      <c r="HU17" s="1">
        <f t="shared" si="62"/>
        <v>41.316164646370602</v>
      </c>
      <c r="HV17" s="3">
        <f t="shared" si="63"/>
        <v>2.467149369804237E-2</v>
      </c>
      <c r="HW17" s="3">
        <f t="shared" si="64"/>
        <v>1.1079690170654494E-2</v>
      </c>
      <c r="HY17" s="37">
        <f t="shared" si="65"/>
        <v>-4.1864506936795225</v>
      </c>
      <c r="HZ17">
        <v>-20</v>
      </c>
      <c r="IA17">
        <v>0</v>
      </c>
      <c r="IB17">
        <v>1</v>
      </c>
      <c r="IC17" s="37">
        <v>0</v>
      </c>
      <c r="IE17">
        <v>1924</v>
      </c>
      <c r="IF17" s="1">
        <f t="shared" si="66"/>
        <v>346.16808923484155</v>
      </c>
      <c r="IG17">
        <f t="shared" si="67"/>
        <v>159.07556437082297</v>
      </c>
      <c r="IH17">
        <f t="shared" si="68"/>
        <v>9.0406918055586719E-2</v>
      </c>
      <c r="II17" s="5">
        <f t="shared" si="69"/>
        <v>4.1544937156130314E-2</v>
      </c>
      <c r="IK17" s="39">
        <f t="shared" si="70"/>
        <v>-2.9369380413260835</v>
      </c>
      <c r="IL17">
        <v>-20</v>
      </c>
      <c r="IM17">
        <v>0</v>
      </c>
      <c r="IN17">
        <v>0</v>
      </c>
      <c r="IO17" s="39">
        <v>0</v>
      </c>
      <c r="IQ17">
        <v>1924</v>
      </c>
      <c r="IR17" s="42">
        <f t="shared" si="71"/>
        <v>318110.16808923485</v>
      </c>
      <c r="IS17" s="1">
        <f t="shared" si="72"/>
        <v>343930.20250791498</v>
      </c>
      <c r="IT17" s="1">
        <f t="shared" si="73"/>
        <v>334693.45989402913</v>
      </c>
      <c r="IV17">
        <v>1924</v>
      </c>
      <c r="IW17" s="3">
        <f t="shared" si="74"/>
        <v>5.4072109304810503E-2</v>
      </c>
      <c r="IX17" s="3">
        <f t="shared" si="75"/>
        <v>5.845988515195176E-2</v>
      </c>
      <c r="IY17" s="3">
        <f t="shared" si="76"/>
        <v>5.6890923844718159E-2</v>
      </c>
    </row>
    <row r="18" spans="1:259" x14ac:dyDescent="0.25">
      <c r="A18" s="30">
        <v>1925</v>
      </c>
      <c r="B18" s="42">
        <v>412.5987721812391</v>
      </c>
      <c r="C18" s="1">
        <f t="shared" si="2"/>
        <v>362.01122091274664</v>
      </c>
      <c r="E18">
        <v>1925</v>
      </c>
      <c r="F18" s="3">
        <f t="shared" si="3"/>
        <v>6.871965231238629E-2</v>
      </c>
      <c r="G18" s="3">
        <f t="shared" si="4"/>
        <v>6.0294132972792173E-2</v>
      </c>
      <c r="I18">
        <v>1925</v>
      </c>
      <c r="J18">
        <f t="shared" si="5"/>
        <v>-2.2865724874054294</v>
      </c>
      <c r="K18">
        <f t="shared" si="6"/>
        <v>-2.4150420416533578</v>
      </c>
      <c r="N18">
        <v>-19</v>
      </c>
      <c r="Q18" s="1">
        <v>310</v>
      </c>
      <c r="X18" s="1">
        <v>844.84069141825739</v>
      </c>
      <c r="Y18" s="1">
        <v>6004.0870158312882</v>
      </c>
      <c r="AA18" s="42"/>
      <c r="AC18">
        <v>1925</v>
      </c>
      <c r="AD18" s="8">
        <f t="shared" si="7"/>
        <v>161892.99999999997</v>
      </c>
      <c r="AE18" s="8">
        <f t="shared" si="8"/>
        <v>100021</v>
      </c>
      <c r="AF18" s="8">
        <f t="shared" si="9"/>
        <v>50137.25590484753</v>
      </c>
      <c r="AG18" s="8">
        <f t="shared" si="10"/>
        <v>64010.999999999993</v>
      </c>
      <c r="AH18" s="8">
        <f t="shared" si="11"/>
        <v>24500</v>
      </c>
      <c r="AI18" s="8">
        <f t="shared" si="12"/>
        <v>11328</v>
      </c>
      <c r="AJ18" s="8">
        <f t="shared" si="13"/>
        <v>154</v>
      </c>
      <c r="AK18" s="8">
        <f t="shared" si="14"/>
        <v>554.51627639155481</v>
      </c>
      <c r="AL18" s="1">
        <f t="shared" si="77"/>
        <v>412598.7721812391</v>
      </c>
      <c r="BC18">
        <v>1925</v>
      </c>
      <c r="BD18">
        <v>161893</v>
      </c>
      <c r="BE18">
        <v>100021</v>
      </c>
      <c r="BF18" s="7">
        <v>12254</v>
      </c>
      <c r="BG18" s="17">
        <f>(BG17+BG19)/2</f>
        <v>64011</v>
      </c>
      <c r="BH18">
        <v>24500</v>
      </c>
      <c r="BI18">
        <v>11328</v>
      </c>
      <c r="BJ18">
        <v>154</v>
      </c>
      <c r="BL18" s="1">
        <f t="shared" si="15"/>
        <v>374161</v>
      </c>
      <c r="BQ18">
        <v>1925</v>
      </c>
      <c r="BR18" s="42">
        <v>2322.7839999999997</v>
      </c>
      <c r="BS18" s="42">
        <v>1684.066</v>
      </c>
      <c r="BT18" s="42">
        <v>844.84099999999989</v>
      </c>
      <c r="BU18" s="42">
        <v>547.04999999999995</v>
      </c>
      <c r="BV18" s="42">
        <v>377.53399999999999</v>
      </c>
      <c r="BW18" s="42">
        <v>219.364</v>
      </c>
      <c r="BX18" s="42">
        <v>3.823</v>
      </c>
      <c r="BY18" s="42">
        <v>4.7389999999999999</v>
      </c>
      <c r="BZ18" s="42">
        <f t="shared" si="0"/>
        <v>6004.2009999999982</v>
      </c>
      <c r="CB18" s="39">
        <v>1925</v>
      </c>
      <c r="CM18">
        <v>1925</v>
      </c>
      <c r="CN18" s="3">
        <f t="shared" si="16"/>
        <v>6.9697828123493191E-2</v>
      </c>
      <c r="CO18" s="3">
        <f t="shared" si="17"/>
        <v>5.9392565374516204E-2</v>
      </c>
      <c r="CP18" s="3">
        <f t="shared" si="18"/>
        <v>1.4504504397868949E-2</v>
      </c>
      <c r="CQ18" s="3">
        <f t="shared" si="19"/>
        <v>0.11701124211680834</v>
      </c>
      <c r="CR18" s="3">
        <f t="shared" si="20"/>
        <v>6.4894817420417764E-2</v>
      </c>
      <c r="CS18" s="3">
        <f t="shared" si="21"/>
        <v>5.164019620357032E-2</v>
      </c>
      <c r="CT18" s="3">
        <f t="shared" si="22"/>
        <v>4.0282500653936702E-2</v>
      </c>
      <c r="CU18" s="3">
        <f t="shared" si="23"/>
        <v>0</v>
      </c>
      <c r="CV18" s="3">
        <f t="shared" si="24"/>
        <v>6.2316534706283171E-2</v>
      </c>
      <c r="CX18" s="1">
        <v>1925</v>
      </c>
      <c r="CY18" s="3">
        <f t="shared" si="25"/>
        <v>6.9697828123493191E-2</v>
      </c>
      <c r="CZ18" s="3">
        <f t="shared" si="26"/>
        <v>5.9392565374516204E-2</v>
      </c>
      <c r="DA18" s="25">
        <f>DA17+(DA27-DA17)/10</f>
        <v>5.934519738607328E-2</v>
      </c>
      <c r="DB18" s="3">
        <f t="shared" si="27"/>
        <v>0.11701124211680834</v>
      </c>
      <c r="DC18" s="3">
        <f t="shared" si="28"/>
        <v>6.4894817420417764E-2</v>
      </c>
      <c r="DD18" s="3">
        <f t="shared" si="29"/>
        <v>5.164019620357032E-2</v>
      </c>
      <c r="DE18" s="18">
        <f t="shared" si="78"/>
        <v>4.0282500653936702E-2</v>
      </c>
      <c r="DF18" s="25">
        <f>DB18</f>
        <v>0.11701124211680834</v>
      </c>
      <c r="DG18" s="3">
        <f t="shared" si="30"/>
        <v>6.8718347733734975E-2</v>
      </c>
      <c r="DI18">
        <v>1925</v>
      </c>
      <c r="DM18">
        <v>1925</v>
      </c>
      <c r="EI18">
        <v>1925</v>
      </c>
      <c r="FF18">
        <f t="shared" si="1"/>
        <v>1925</v>
      </c>
      <c r="FG18">
        <f t="shared" si="31"/>
        <v>161892.99999999997</v>
      </c>
      <c r="FH18">
        <f t="shared" si="32"/>
        <v>130955.52580098333</v>
      </c>
      <c r="FI18" s="4">
        <f t="shared" si="33"/>
        <v>6.9697828123493177E-2</v>
      </c>
      <c r="FJ18" s="4">
        <f t="shared" si="34"/>
        <v>5.6378692896534223E-2</v>
      </c>
      <c r="FL18">
        <f t="shared" si="35"/>
        <v>-2.4879719488744638</v>
      </c>
      <c r="FM18">
        <v>-19</v>
      </c>
      <c r="FN18">
        <v>0</v>
      </c>
      <c r="FO18">
        <v>0</v>
      </c>
      <c r="FQ18">
        <v>1925</v>
      </c>
      <c r="FR18">
        <f t="shared" si="36"/>
        <v>100021</v>
      </c>
      <c r="FS18">
        <f t="shared" si="37"/>
        <v>115005.43049772813</v>
      </c>
      <c r="FT18" s="3">
        <f t="shared" si="38"/>
        <v>5.9392565374516204E-2</v>
      </c>
      <c r="FU18" s="3">
        <f t="shared" si="39"/>
        <v>6.8290334522357277E-2</v>
      </c>
      <c r="FW18" s="39">
        <f t="shared" si="40"/>
        <v>-2.3153980675035002</v>
      </c>
      <c r="FX18">
        <v>-19</v>
      </c>
      <c r="FY18" s="1">
        <v>1</v>
      </c>
      <c r="FZ18" s="42">
        <v>0</v>
      </c>
      <c r="GA18" s="42"/>
      <c r="GB18" s="42"/>
      <c r="GC18">
        <v>1925</v>
      </c>
      <c r="GD18">
        <f t="shared" si="41"/>
        <v>50137.25590484753</v>
      </c>
      <c r="GE18">
        <f t="shared" si="42"/>
        <v>48591.440806623359</v>
      </c>
      <c r="GF18">
        <f t="shared" si="43"/>
        <v>5.934519738607328E-2</v>
      </c>
      <c r="GG18" s="3">
        <f t="shared" si="44"/>
        <v>5.7515486117060331E-2</v>
      </c>
      <c r="GI18">
        <f t="shared" si="45"/>
        <v>-2.4809850687087205</v>
      </c>
      <c r="GJ18">
        <v>-19</v>
      </c>
      <c r="GK18">
        <v>0</v>
      </c>
      <c r="GM18">
        <v>1925</v>
      </c>
      <c r="GN18">
        <f t="shared" si="46"/>
        <v>64010.999999999993</v>
      </c>
      <c r="GO18" s="1">
        <f t="shared" si="47"/>
        <v>44603.834350691141</v>
      </c>
      <c r="GP18" s="3">
        <f t="shared" si="48"/>
        <v>0.11701124211680833</v>
      </c>
      <c r="GQ18" s="3">
        <f t="shared" si="49"/>
        <v>8.1535205832540245E-2</v>
      </c>
      <c r="GS18" s="39">
        <f t="shared" si="50"/>
        <v>-2.0735728138047564</v>
      </c>
      <c r="GT18" s="37">
        <v>-19</v>
      </c>
      <c r="GU18">
        <v>0</v>
      </c>
      <c r="GV18" s="39">
        <v>0</v>
      </c>
      <c r="GX18">
        <v>1925</v>
      </c>
      <c r="GY18">
        <f t="shared" si="51"/>
        <v>24500</v>
      </c>
      <c r="GZ18">
        <f t="shared" si="52"/>
        <v>22758.329227353883</v>
      </c>
      <c r="HA18">
        <f t="shared" si="53"/>
        <v>6.4894817420417764E-2</v>
      </c>
      <c r="HB18" s="3">
        <f t="shared" si="54"/>
        <v>6.0281535510321942E-2</v>
      </c>
      <c r="HD18">
        <f t="shared" si="55"/>
        <v>-2.4226528432310208</v>
      </c>
      <c r="HE18">
        <v>-19</v>
      </c>
      <c r="HF18">
        <v>0</v>
      </c>
      <c r="HG18" s="39">
        <v>0</v>
      </c>
      <c r="HI18">
        <v>1925</v>
      </c>
      <c r="HJ18">
        <f t="shared" si="56"/>
        <v>11328</v>
      </c>
      <c r="HK18">
        <f t="shared" si="57"/>
        <v>9354.690093709798</v>
      </c>
      <c r="HL18">
        <f t="shared" si="58"/>
        <v>5.164019620357032E-2</v>
      </c>
      <c r="HM18" s="3">
        <f t="shared" si="59"/>
        <v>4.2644600270371612E-2</v>
      </c>
      <c r="HO18">
        <f t="shared" si="60"/>
        <v>-2.8086325663169163</v>
      </c>
      <c r="HP18">
        <v>-19</v>
      </c>
      <c r="HQ18">
        <v>0</v>
      </c>
      <c r="HS18">
        <v>1925</v>
      </c>
      <c r="HT18" s="1">
        <f t="shared" si="61"/>
        <v>154</v>
      </c>
      <c r="HU18" s="1">
        <f t="shared" si="62"/>
        <v>46.665693980383274</v>
      </c>
      <c r="HV18" s="3">
        <f t="shared" si="63"/>
        <v>4.0282500653936702E-2</v>
      </c>
      <c r="HW18" s="3">
        <f t="shared" si="64"/>
        <v>1.2206563949877918E-2</v>
      </c>
      <c r="HY18" s="37">
        <f t="shared" si="65"/>
        <v>-4.0880434305128102</v>
      </c>
      <c r="HZ18">
        <v>-19</v>
      </c>
      <c r="IA18">
        <v>0</v>
      </c>
      <c r="IB18">
        <v>1</v>
      </c>
      <c r="IC18" s="37">
        <v>0</v>
      </c>
      <c r="IE18">
        <v>1925</v>
      </c>
      <c r="IF18" s="1">
        <f t="shared" si="66"/>
        <v>554.51627639155481</v>
      </c>
      <c r="IG18">
        <f t="shared" si="67"/>
        <v>212.5569010353079</v>
      </c>
      <c r="IH18">
        <f t="shared" si="68"/>
        <v>0.11701124211680836</v>
      </c>
      <c r="II18" s="5">
        <f t="shared" si="69"/>
        <v>4.4852690659486792E-2</v>
      </c>
      <c r="IK18" s="39">
        <f t="shared" si="70"/>
        <v>-2.8560991808679841</v>
      </c>
      <c r="IL18">
        <v>-19</v>
      </c>
      <c r="IM18">
        <v>0</v>
      </c>
      <c r="IN18">
        <v>0</v>
      </c>
      <c r="IO18" s="39">
        <v>0</v>
      </c>
      <c r="IQ18">
        <v>1925</v>
      </c>
      <c r="IR18" s="42">
        <f t="shared" si="71"/>
        <v>412598.7721812391</v>
      </c>
      <c r="IS18" s="1">
        <f t="shared" si="72"/>
        <v>371528.47337210539</v>
      </c>
      <c r="IT18" s="1">
        <f t="shared" si="73"/>
        <v>362011.22091274662</v>
      </c>
      <c r="IV18">
        <v>1925</v>
      </c>
      <c r="IW18" s="3">
        <f t="shared" si="74"/>
        <v>6.871965231238629E-2</v>
      </c>
      <c r="IX18" s="3">
        <f t="shared" si="75"/>
        <v>6.1878087254591492E-2</v>
      </c>
      <c r="IY18" s="3">
        <f t="shared" si="76"/>
        <v>6.0294132972792173E-2</v>
      </c>
    </row>
    <row r="19" spans="1:259" x14ac:dyDescent="0.25">
      <c r="A19" s="30">
        <v>1926</v>
      </c>
      <c r="B19" s="42">
        <v>513.3241306091636</v>
      </c>
      <c r="C19" s="1">
        <f t="shared" si="2"/>
        <v>391.31291097352261</v>
      </c>
      <c r="E19">
        <v>1926</v>
      </c>
      <c r="F19" s="3">
        <f t="shared" si="3"/>
        <v>8.3800047097289915E-2</v>
      </c>
      <c r="G19" s="3">
        <f t="shared" si="4"/>
        <v>6.3881743354718926E-2</v>
      </c>
      <c r="I19">
        <v>1926</v>
      </c>
      <c r="J19">
        <f t="shared" si="5"/>
        <v>-2.0656227252088</v>
      </c>
      <c r="K19">
        <f t="shared" si="6"/>
        <v>-2.3519117467923958</v>
      </c>
      <c r="N19">
        <v>-18</v>
      </c>
      <c r="Q19" s="1">
        <v>496</v>
      </c>
      <c r="X19" s="1">
        <v>862.48408635013266</v>
      </c>
      <c r="Y19" s="1">
        <v>6125.5828414178122</v>
      </c>
      <c r="AA19" s="42"/>
      <c r="AC19">
        <v>1926</v>
      </c>
      <c r="AD19" s="8">
        <f t="shared" si="7"/>
        <v>203123.00000000003</v>
      </c>
      <c r="AE19" s="8">
        <f t="shared" si="8"/>
        <v>126369.00000000001</v>
      </c>
      <c r="AF19" s="8">
        <f t="shared" si="9"/>
        <v>57072.794343789457</v>
      </c>
      <c r="AG19" s="8">
        <f t="shared" si="10"/>
        <v>79658.999999999985</v>
      </c>
      <c r="AH19" s="8">
        <f t="shared" si="11"/>
        <v>32642.000000000004</v>
      </c>
      <c r="AI19" s="8">
        <f t="shared" si="12"/>
        <v>13408</v>
      </c>
      <c r="AJ19" s="8">
        <f t="shared" si="13"/>
        <v>169.99999999999997</v>
      </c>
      <c r="AK19" s="8">
        <f t="shared" si="14"/>
        <v>880.33626537404882</v>
      </c>
      <c r="AL19" s="1">
        <f t="shared" si="77"/>
        <v>513324.13060916355</v>
      </c>
      <c r="AS19">
        <v>79659</v>
      </c>
      <c r="BC19">
        <v>1926</v>
      </c>
      <c r="BD19">
        <v>203123</v>
      </c>
      <c r="BE19">
        <v>126369</v>
      </c>
      <c r="BF19" s="7">
        <v>40940</v>
      </c>
      <c r="BG19">
        <f>AS19</f>
        <v>79659</v>
      </c>
      <c r="BH19">
        <v>32642</v>
      </c>
      <c r="BI19">
        <v>13408</v>
      </c>
      <c r="BJ19">
        <v>170</v>
      </c>
      <c r="BL19" s="1">
        <f t="shared" si="15"/>
        <v>496311</v>
      </c>
      <c r="BQ19">
        <v>1926</v>
      </c>
      <c r="BR19" s="42">
        <v>2377.1610000000001</v>
      </c>
      <c r="BS19" s="42">
        <v>1712.008</v>
      </c>
      <c r="BT19" s="42">
        <v>862.48400000000004</v>
      </c>
      <c r="BU19" s="42">
        <v>560.92900000000009</v>
      </c>
      <c r="BV19" s="42">
        <v>385.24199999999996</v>
      </c>
      <c r="BW19" s="42">
        <v>217.57599999999999</v>
      </c>
      <c r="BX19" s="42">
        <v>4.101</v>
      </c>
      <c r="BY19" s="42">
        <v>6.1989999999999998</v>
      </c>
      <c r="BZ19" s="42">
        <f t="shared" si="0"/>
        <v>6125.7</v>
      </c>
      <c r="CB19" s="39">
        <v>1926</v>
      </c>
      <c r="CM19">
        <v>1926</v>
      </c>
      <c r="CN19" s="3">
        <f t="shared" si="16"/>
        <v>8.5447725248731579E-2</v>
      </c>
      <c r="CO19" s="3">
        <f t="shared" si="17"/>
        <v>7.3813323302227563E-2</v>
      </c>
      <c r="CP19" s="3">
        <f t="shared" si="18"/>
        <v>4.7467547224064446E-2</v>
      </c>
      <c r="CQ19" s="3">
        <f t="shared" si="19"/>
        <v>0.14201262548379559</v>
      </c>
      <c r="CR19" s="3">
        <f t="shared" si="20"/>
        <v>8.4731156000643765E-2</v>
      </c>
      <c r="CS19" s="3">
        <f t="shared" si="21"/>
        <v>6.1624443872485939E-2</v>
      </c>
      <c r="CT19" s="3">
        <f t="shared" si="22"/>
        <v>4.1453304072177517E-2</v>
      </c>
      <c r="CU19" s="3">
        <f t="shared" si="23"/>
        <v>0</v>
      </c>
      <c r="CV19" s="3">
        <f t="shared" si="24"/>
        <v>8.1021107791762581E-2</v>
      </c>
      <c r="CX19" s="1">
        <v>1926</v>
      </c>
      <c r="CY19" s="3">
        <f t="shared" si="25"/>
        <v>8.5447725248731579E-2</v>
      </c>
      <c r="CZ19" s="3">
        <f t="shared" si="26"/>
        <v>7.3813323302227563E-2</v>
      </c>
      <c r="DA19" s="25">
        <f>DA18+(DA27-DA17)/10</f>
        <v>6.6172583310286859E-2</v>
      </c>
      <c r="DB19" s="3">
        <f t="shared" si="27"/>
        <v>0.14201262548379559</v>
      </c>
      <c r="DC19" s="3">
        <f t="shared" si="28"/>
        <v>8.4731156000643765E-2</v>
      </c>
      <c r="DD19" s="3">
        <f t="shared" si="29"/>
        <v>6.1624443872485939E-2</v>
      </c>
      <c r="DE19" s="18">
        <f t="shared" si="78"/>
        <v>4.1453304072177517E-2</v>
      </c>
      <c r="DF19" s="25">
        <f>DB19</f>
        <v>0.14201262548379559</v>
      </c>
      <c r="DG19" s="3">
        <f t="shared" si="30"/>
        <v>8.3798444358875485E-2</v>
      </c>
      <c r="DI19">
        <v>1926</v>
      </c>
      <c r="DM19">
        <v>1926</v>
      </c>
      <c r="EI19">
        <v>1926</v>
      </c>
      <c r="FF19">
        <f t="shared" si="1"/>
        <v>1926</v>
      </c>
      <c r="FG19">
        <f t="shared" si="31"/>
        <v>203123.00000000003</v>
      </c>
      <c r="FH19">
        <f t="shared" si="32"/>
        <v>142174.76734346541</v>
      </c>
      <c r="FI19" s="4">
        <f t="shared" si="33"/>
        <v>8.5447725248731593E-2</v>
      </c>
      <c r="FJ19" s="4">
        <f t="shared" si="34"/>
        <v>5.9808640367003077E-2</v>
      </c>
      <c r="FL19">
        <f t="shared" si="35"/>
        <v>-2.4238460081860262</v>
      </c>
      <c r="FM19">
        <v>-18</v>
      </c>
      <c r="FN19">
        <v>0</v>
      </c>
      <c r="FO19">
        <v>0</v>
      </c>
      <c r="FQ19">
        <v>1926</v>
      </c>
      <c r="FR19">
        <f t="shared" si="36"/>
        <v>126369.00000000001</v>
      </c>
      <c r="FS19">
        <f t="shared" si="37"/>
        <v>123332.12778308523</v>
      </c>
      <c r="FT19" s="3">
        <f t="shared" si="38"/>
        <v>7.3813323302227576E-2</v>
      </c>
      <c r="FU19" s="3">
        <f t="shared" si="39"/>
        <v>7.2039457632841225E-2</v>
      </c>
      <c r="FW19" s="39">
        <f t="shared" si="40"/>
        <v>-2.2565174934933574</v>
      </c>
      <c r="FX19">
        <v>-18</v>
      </c>
      <c r="FY19" s="1">
        <v>1</v>
      </c>
      <c r="FZ19" s="42">
        <v>0</v>
      </c>
      <c r="GA19" s="42"/>
      <c r="GB19" s="42"/>
      <c r="GC19">
        <v>1926</v>
      </c>
      <c r="GD19">
        <f t="shared" si="41"/>
        <v>57072.794343789457</v>
      </c>
      <c r="GE19">
        <f t="shared" si="42"/>
        <v>52517.551231715552</v>
      </c>
      <c r="GF19">
        <f t="shared" si="43"/>
        <v>6.6172583310286873E-2</v>
      </c>
      <c r="GG19" s="3">
        <f t="shared" si="44"/>
        <v>6.0891044044545227E-2</v>
      </c>
      <c r="GI19">
        <f t="shared" si="45"/>
        <v>-2.4190310933918324</v>
      </c>
      <c r="GJ19">
        <v>-18</v>
      </c>
      <c r="GK19">
        <v>0</v>
      </c>
      <c r="GM19">
        <v>1926</v>
      </c>
      <c r="GN19">
        <f t="shared" si="46"/>
        <v>79658.999999999985</v>
      </c>
      <c r="GO19" s="1">
        <f t="shared" si="47"/>
        <v>48284.070898484795</v>
      </c>
      <c r="GP19" s="3">
        <f t="shared" si="48"/>
        <v>0.14201262548379556</v>
      </c>
      <c r="GQ19" s="3">
        <f t="shared" si="49"/>
        <v>8.6078756667037695E-2</v>
      </c>
      <c r="GS19" s="39">
        <f t="shared" si="50"/>
        <v>-2.0123137732793799</v>
      </c>
      <c r="GT19" s="37">
        <v>-18</v>
      </c>
      <c r="GU19">
        <v>0</v>
      </c>
      <c r="GV19" s="39">
        <v>0</v>
      </c>
      <c r="GX19">
        <v>1926</v>
      </c>
      <c r="GY19">
        <f t="shared" si="51"/>
        <v>32642.000000000004</v>
      </c>
      <c r="GZ19">
        <f t="shared" si="52"/>
        <v>24586.850377118048</v>
      </c>
      <c r="HA19">
        <f t="shared" si="53"/>
        <v>8.4731156000643765E-2</v>
      </c>
      <c r="HB19" s="3">
        <f t="shared" si="54"/>
        <v>6.3821832451077629E-2</v>
      </c>
      <c r="HD19">
        <f t="shared" si="55"/>
        <v>-2.3603612695389073</v>
      </c>
      <c r="HE19">
        <v>-18</v>
      </c>
      <c r="HF19">
        <v>0</v>
      </c>
      <c r="HG19" s="39">
        <v>0</v>
      </c>
      <c r="HI19">
        <v>1926</v>
      </c>
      <c r="HJ19">
        <f t="shared" si="56"/>
        <v>13408</v>
      </c>
      <c r="HK19">
        <f t="shared" si="57"/>
        <v>9897.0699628073817</v>
      </c>
      <c r="HL19">
        <f t="shared" si="58"/>
        <v>6.1624443872485939E-2</v>
      </c>
      <c r="HM19" s="3">
        <f t="shared" si="59"/>
        <v>4.5487875330033567E-2</v>
      </c>
      <c r="HO19">
        <f t="shared" si="60"/>
        <v>-2.7400597273271687</v>
      </c>
      <c r="HP19">
        <v>-18</v>
      </c>
      <c r="HQ19">
        <v>0</v>
      </c>
      <c r="HS19">
        <v>1926</v>
      </c>
      <c r="HT19" s="1">
        <f t="shared" si="61"/>
        <v>169.99999999999997</v>
      </c>
      <c r="HU19" s="1">
        <f t="shared" si="62"/>
        <v>55.14177409985345</v>
      </c>
      <c r="HV19" s="3">
        <f t="shared" si="63"/>
        <v>4.145330407217751E-2</v>
      </c>
      <c r="HW19" s="3">
        <f t="shared" si="64"/>
        <v>1.3445933699062046E-2</v>
      </c>
      <c r="HY19" s="37">
        <f t="shared" si="65"/>
        <v>-3.9896361673460969</v>
      </c>
      <c r="HZ19">
        <v>-18</v>
      </c>
      <c r="IA19">
        <v>0</v>
      </c>
      <c r="IB19">
        <v>1</v>
      </c>
      <c r="IC19" s="37">
        <v>0</v>
      </c>
      <c r="IE19">
        <v>1926</v>
      </c>
      <c r="IF19" s="1">
        <f t="shared" si="66"/>
        <v>880.33626537404882</v>
      </c>
      <c r="IG19">
        <f t="shared" si="67"/>
        <v>300.07828428763611</v>
      </c>
      <c r="IH19">
        <f t="shared" si="68"/>
        <v>0.14201262548379556</v>
      </c>
      <c r="II19" s="5">
        <f t="shared" si="69"/>
        <v>4.8407530938479777E-2</v>
      </c>
      <c r="IK19" s="39">
        <f t="shared" si="70"/>
        <v>-2.7752603204098838</v>
      </c>
      <c r="IL19">
        <v>-18</v>
      </c>
      <c r="IM19">
        <v>0</v>
      </c>
      <c r="IN19">
        <v>0</v>
      </c>
      <c r="IO19" s="39">
        <v>0</v>
      </c>
      <c r="IQ19">
        <v>1926</v>
      </c>
      <c r="IR19" s="42">
        <f t="shared" si="71"/>
        <v>513324.13060916355</v>
      </c>
      <c r="IS19" s="1">
        <f t="shared" si="72"/>
        <v>401147.6576550639</v>
      </c>
      <c r="IT19" s="1">
        <f t="shared" si="73"/>
        <v>391312.91097352258</v>
      </c>
      <c r="IV19">
        <v>1926</v>
      </c>
      <c r="IW19" s="3">
        <f t="shared" si="74"/>
        <v>8.3800047097289915E-2</v>
      </c>
      <c r="IX19" s="3">
        <f t="shared" si="75"/>
        <v>6.5486011011813158E-2</v>
      </c>
      <c r="IY19" s="3">
        <f t="shared" si="76"/>
        <v>6.3881743354718926E-2</v>
      </c>
    </row>
    <row r="20" spans="1:259" x14ac:dyDescent="0.25">
      <c r="A20" s="30">
        <v>1927</v>
      </c>
      <c r="B20" s="42">
        <v>620.49493203763916</v>
      </c>
      <c r="C20" s="1">
        <f t="shared" si="2"/>
        <v>423.08053774780166</v>
      </c>
      <c r="E20">
        <v>1927</v>
      </c>
      <c r="F20" s="3">
        <f t="shared" si="3"/>
        <v>9.9233034438973231E-2</v>
      </c>
      <c r="G20" s="3">
        <f t="shared" si="4"/>
        <v>6.7661415758735313E-2</v>
      </c>
      <c r="I20">
        <v>1927</v>
      </c>
      <c r="J20">
        <f t="shared" si="5"/>
        <v>-1.8729677369634234</v>
      </c>
      <c r="K20">
        <f t="shared" si="6"/>
        <v>-2.2887814519314338</v>
      </c>
      <c r="N20">
        <v>-17</v>
      </c>
      <c r="Q20" s="1">
        <v>609</v>
      </c>
      <c r="X20" s="1">
        <v>876.38213874401254</v>
      </c>
      <c r="Y20" s="1">
        <v>6252.9069633483177</v>
      </c>
      <c r="AA20" s="42"/>
      <c r="AC20">
        <v>1927</v>
      </c>
      <c r="AD20" s="8">
        <f t="shared" si="7"/>
        <v>244937</v>
      </c>
      <c r="AE20" s="8">
        <f t="shared" si="8"/>
        <v>164380</v>
      </c>
      <c r="AF20" s="8">
        <f t="shared" si="9"/>
        <v>63975.932037639206</v>
      </c>
      <c r="AG20" s="8">
        <f t="shared" si="10"/>
        <v>88695</v>
      </c>
      <c r="AH20" s="8">
        <f t="shared" si="11"/>
        <v>41864</v>
      </c>
      <c r="AI20" s="8">
        <f t="shared" si="12"/>
        <v>15305.999999999998</v>
      </c>
      <c r="AJ20" s="8">
        <f t="shared" si="13"/>
        <v>295.00000000000006</v>
      </c>
      <c r="AK20" s="8">
        <f t="shared" si="14"/>
        <v>1042</v>
      </c>
      <c r="AL20" s="1">
        <f t="shared" si="77"/>
        <v>620494.9320376392</v>
      </c>
      <c r="AS20">
        <v>88695</v>
      </c>
      <c r="BC20">
        <v>1927</v>
      </c>
      <c r="BD20">
        <v>244937</v>
      </c>
      <c r="BE20">
        <v>164380</v>
      </c>
      <c r="BF20" s="7">
        <v>52066</v>
      </c>
      <c r="BG20">
        <f>AS20</f>
        <v>88695</v>
      </c>
      <c r="BH20">
        <v>41864</v>
      </c>
      <c r="BI20">
        <v>15306</v>
      </c>
      <c r="BJ20">
        <v>295</v>
      </c>
      <c r="BK20">
        <v>1042</v>
      </c>
      <c r="BL20" s="1">
        <f t="shared" si="15"/>
        <v>608585</v>
      </c>
      <c r="BQ20">
        <v>1927</v>
      </c>
      <c r="BR20" s="42">
        <v>2434.1819999999998</v>
      </c>
      <c r="BS20" s="42">
        <v>1741.8609999999999</v>
      </c>
      <c r="BT20" s="42">
        <v>876.38300000000004</v>
      </c>
      <c r="BU20" s="42">
        <v>569.63499999999999</v>
      </c>
      <c r="BV20" s="42">
        <v>399.911</v>
      </c>
      <c r="BW20" s="42">
        <v>219.15100000000001</v>
      </c>
      <c r="BX20" s="42">
        <v>4.6029999999999998</v>
      </c>
      <c r="BY20" s="42">
        <v>7.3</v>
      </c>
      <c r="BZ20" s="42">
        <f t="shared" si="0"/>
        <v>6253.0259999999998</v>
      </c>
      <c r="CB20" s="39">
        <v>1927</v>
      </c>
      <c r="CM20">
        <v>1927</v>
      </c>
      <c r="CN20" s="3">
        <f t="shared" si="16"/>
        <v>0.1006239467714411</v>
      </c>
      <c r="CO20" s="3">
        <f t="shared" si="17"/>
        <v>9.4370331501767366E-2</v>
      </c>
      <c r="CP20" s="3">
        <f t="shared" si="18"/>
        <v>5.9410098096380232E-2</v>
      </c>
      <c r="CQ20" s="3">
        <f t="shared" si="19"/>
        <v>0.15570496897135885</v>
      </c>
      <c r="CR20" s="3">
        <f t="shared" si="20"/>
        <v>0.10468329203247723</v>
      </c>
      <c r="CS20" s="3">
        <f t="shared" si="21"/>
        <v>6.9842254883619045E-2</v>
      </c>
      <c r="CT20" s="3">
        <f t="shared" si="22"/>
        <v>6.4088637844883778E-2</v>
      </c>
      <c r="CU20" s="3">
        <f t="shared" si="23"/>
        <v>0.14273972602739726</v>
      </c>
      <c r="CV20" s="3">
        <f t="shared" si="24"/>
        <v>9.7326478412211939E-2</v>
      </c>
      <c r="CX20" s="1">
        <v>1927</v>
      </c>
      <c r="CY20" s="3">
        <f t="shared" si="25"/>
        <v>0.1006239467714411</v>
      </c>
      <c r="CZ20" s="3">
        <f t="shared" si="26"/>
        <v>9.4370331501767366E-2</v>
      </c>
      <c r="DA20" s="25">
        <f>DA19+(DA27-DA17)/10</f>
        <v>7.2999969234500445E-2</v>
      </c>
      <c r="DB20" s="3">
        <f t="shared" si="27"/>
        <v>0.15570496897135885</v>
      </c>
      <c r="DC20" s="3">
        <f t="shared" si="28"/>
        <v>0.10468329203247723</v>
      </c>
      <c r="DD20" s="3">
        <f t="shared" si="29"/>
        <v>6.9842254883619045E-2</v>
      </c>
      <c r="DE20" s="18">
        <f t="shared" si="78"/>
        <v>6.4088637844883778E-2</v>
      </c>
      <c r="DF20" s="3">
        <f t="shared" ref="DF20:DF62" si="79">CU20</f>
        <v>0.14273972602739726</v>
      </c>
      <c r="DG20" s="3">
        <f t="shared" si="30"/>
        <v>9.9231145374677671E-2</v>
      </c>
      <c r="DI20">
        <v>1927</v>
      </c>
      <c r="DM20">
        <v>1927</v>
      </c>
      <c r="EI20">
        <v>1927</v>
      </c>
      <c r="FF20">
        <f t="shared" si="1"/>
        <v>1927</v>
      </c>
      <c r="FG20">
        <f t="shared" si="31"/>
        <v>244937</v>
      </c>
      <c r="FH20">
        <f t="shared" si="32"/>
        <v>154394.69789864574</v>
      </c>
      <c r="FI20" s="4">
        <f t="shared" si="33"/>
        <v>0.1006239467714411</v>
      </c>
      <c r="FJ20" s="4">
        <f t="shared" si="34"/>
        <v>6.3427754333343092E-2</v>
      </c>
      <c r="FL20">
        <f t="shared" si="35"/>
        <v>-2.3597200674975887</v>
      </c>
      <c r="FM20">
        <v>-17</v>
      </c>
      <c r="FN20">
        <v>0</v>
      </c>
      <c r="FO20">
        <v>0</v>
      </c>
      <c r="FQ20">
        <v>1927</v>
      </c>
      <c r="FR20">
        <f t="shared" si="36"/>
        <v>164380</v>
      </c>
      <c r="FS20">
        <f t="shared" si="37"/>
        <v>132332.31630135648</v>
      </c>
      <c r="FT20" s="3">
        <f t="shared" si="38"/>
        <v>9.4370331501767366E-2</v>
      </c>
      <c r="FU20" s="3">
        <f t="shared" si="39"/>
        <v>7.5971800448690507E-2</v>
      </c>
      <c r="FW20" s="39">
        <f t="shared" si="40"/>
        <v>-2.1976369194832146</v>
      </c>
      <c r="FX20">
        <v>-17</v>
      </c>
      <c r="FY20" s="1">
        <v>1</v>
      </c>
      <c r="FZ20" s="42">
        <v>0</v>
      </c>
      <c r="GA20" s="42"/>
      <c r="GB20" s="42"/>
      <c r="GC20">
        <v>1927</v>
      </c>
      <c r="GD20">
        <f t="shared" si="41"/>
        <v>63975.932037639206</v>
      </c>
      <c r="GE20">
        <f t="shared" si="42"/>
        <v>56479.502149686421</v>
      </c>
      <c r="GF20">
        <f t="shared" si="43"/>
        <v>7.2999969234500445E-2</v>
      </c>
      <c r="GG20" s="3">
        <f t="shared" si="44"/>
        <v>6.4446140728067994E-2</v>
      </c>
      <c r="GI20">
        <f t="shared" si="45"/>
        <v>-2.3570771180749448</v>
      </c>
      <c r="GJ20">
        <v>-17</v>
      </c>
      <c r="GK20">
        <v>0</v>
      </c>
      <c r="GM20">
        <v>1927</v>
      </c>
      <c r="GN20">
        <f t="shared" si="46"/>
        <v>88695</v>
      </c>
      <c r="GO20" s="1">
        <f t="shared" si="47"/>
        <v>51745.659904246473</v>
      </c>
      <c r="GP20" s="3">
        <f t="shared" si="48"/>
        <v>0.15570496897135885</v>
      </c>
      <c r="GQ20" s="3">
        <f t="shared" si="49"/>
        <v>9.0840028973371498E-2</v>
      </c>
      <c r="GS20" s="39">
        <f t="shared" si="50"/>
        <v>-1.9510547327540027</v>
      </c>
      <c r="GT20" s="37">
        <v>-17</v>
      </c>
      <c r="GU20">
        <v>0</v>
      </c>
      <c r="GV20" s="39">
        <v>0</v>
      </c>
      <c r="GX20">
        <v>1927</v>
      </c>
      <c r="GY20">
        <f t="shared" si="51"/>
        <v>41864</v>
      </c>
      <c r="GZ20">
        <f t="shared" si="52"/>
        <v>27013.742546371835</v>
      </c>
      <c r="HA20">
        <f t="shared" si="53"/>
        <v>0.10468329203247723</v>
      </c>
      <c r="HB20" s="3">
        <f t="shared" si="54"/>
        <v>6.7549386104337805E-2</v>
      </c>
      <c r="HD20">
        <f t="shared" si="55"/>
        <v>-2.2980696958467939</v>
      </c>
      <c r="HE20">
        <v>-17</v>
      </c>
      <c r="HF20">
        <v>0</v>
      </c>
      <c r="HG20" s="39">
        <v>0</v>
      </c>
      <c r="HI20">
        <v>1927</v>
      </c>
      <c r="HJ20">
        <f t="shared" si="56"/>
        <v>15305.999999999998</v>
      </c>
      <c r="HK20">
        <f t="shared" si="57"/>
        <v>10630.515799329025</v>
      </c>
      <c r="HL20">
        <f t="shared" si="58"/>
        <v>6.9842254883619045E-2</v>
      </c>
      <c r="HM20" s="3">
        <f t="shared" si="59"/>
        <v>4.850772206984693E-2</v>
      </c>
      <c r="HO20">
        <f t="shared" si="60"/>
        <v>-2.6714868883374221</v>
      </c>
      <c r="HP20">
        <v>-17</v>
      </c>
      <c r="HQ20">
        <v>0</v>
      </c>
      <c r="HS20">
        <v>1927</v>
      </c>
      <c r="HT20" s="1">
        <f t="shared" si="61"/>
        <v>295.00000000000006</v>
      </c>
      <c r="HU20" s="1">
        <f t="shared" si="62"/>
        <v>68.163893799512678</v>
      </c>
      <c r="HV20" s="3">
        <f t="shared" si="63"/>
        <v>6.4088637844883792E-2</v>
      </c>
      <c r="HW20" s="3">
        <f t="shared" si="64"/>
        <v>1.4808580012929109E-2</v>
      </c>
      <c r="HY20" s="37">
        <f t="shared" si="65"/>
        <v>-3.8912289041793842</v>
      </c>
      <c r="HZ20">
        <v>-17</v>
      </c>
      <c r="IA20">
        <v>0</v>
      </c>
      <c r="IB20">
        <v>1</v>
      </c>
      <c r="IC20" s="37">
        <v>0</v>
      </c>
      <c r="IE20">
        <v>1927</v>
      </c>
      <c r="IF20" s="1">
        <f t="shared" si="66"/>
        <v>1042</v>
      </c>
      <c r="IG20">
        <f t="shared" si="67"/>
        <v>381.24434450061653</v>
      </c>
      <c r="IH20">
        <f t="shared" si="68"/>
        <v>0.14273972602739726</v>
      </c>
      <c r="II20" s="5">
        <f t="shared" si="69"/>
        <v>5.2225252671317335E-2</v>
      </c>
      <c r="IK20" s="39">
        <f t="shared" si="70"/>
        <v>-2.6944214599517835</v>
      </c>
      <c r="IL20">
        <v>-17</v>
      </c>
      <c r="IM20">
        <v>0</v>
      </c>
      <c r="IN20">
        <v>0</v>
      </c>
      <c r="IO20" s="39">
        <v>0</v>
      </c>
      <c r="IQ20">
        <v>1927</v>
      </c>
      <c r="IR20" s="42">
        <f t="shared" si="71"/>
        <v>620494.9320376392</v>
      </c>
      <c r="IS20" s="1">
        <f t="shared" si="72"/>
        <v>433045.84283793607</v>
      </c>
      <c r="IT20" s="1">
        <f t="shared" si="73"/>
        <v>423080.53774780163</v>
      </c>
      <c r="IV20">
        <v>1927</v>
      </c>
      <c r="IW20" s="3">
        <f t="shared" si="74"/>
        <v>9.9233034438973231E-2</v>
      </c>
      <c r="IX20" s="3">
        <f t="shared" si="75"/>
        <v>6.9253804931873955E-2</v>
      </c>
      <c r="IY20" s="3">
        <f t="shared" si="76"/>
        <v>6.7661415758735313E-2</v>
      </c>
    </row>
    <row r="21" spans="1:259" x14ac:dyDescent="0.25">
      <c r="A21" s="30">
        <v>1928</v>
      </c>
      <c r="B21" s="42">
        <v>705.56033228921319</v>
      </c>
      <c r="C21" s="1">
        <f t="shared" si="2"/>
        <v>455.3344468984468</v>
      </c>
      <c r="E21">
        <v>1928</v>
      </c>
      <c r="F21" s="3">
        <f t="shared" si="3"/>
        <v>0.11101057682080159</v>
      </c>
      <c r="G21" s="3">
        <f t="shared" si="4"/>
        <v>7.1640846690709012E-2</v>
      </c>
      <c r="I21">
        <v>1928</v>
      </c>
      <c r="J21">
        <f t="shared" si="5"/>
        <v>-1.7424067881686804</v>
      </c>
      <c r="K21">
        <f t="shared" si="6"/>
        <v>-2.2256511570704722</v>
      </c>
      <c r="N21">
        <v>-16</v>
      </c>
      <c r="Q21" s="1">
        <v>681</v>
      </c>
      <c r="X21" s="1">
        <v>890.87213598619905</v>
      </c>
      <c r="Y21" s="1">
        <v>6355.7937675448829</v>
      </c>
      <c r="AA21" s="42"/>
      <c r="AC21">
        <v>1928</v>
      </c>
      <c r="AD21" s="8">
        <f t="shared" si="7"/>
        <v>287173</v>
      </c>
      <c r="AE21" s="8">
        <f t="shared" si="8"/>
        <v>188057</v>
      </c>
      <c r="AF21" s="8">
        <f t="shared" si="9"/>
        <v>71115.955544953875</v>
      </c>
      <c r="AG21" s="8">
        <f t="shared" si="10"/>
        <v>92198</v>
      </c>
      <c r="AH21" s="8">
        <f t="shared" si="11"/>
        <v>47111.999999999993</v>
      </c>
      <c r="AI21" s="8">
        <f t="shared" si="12"/>
        <v>17940</v>
      </c>
      <c r="AJ21" s="8">
        <f t="shared" si="13"/>
        <v>367.37674425930385</v>
      </c>
      <c r="AK21" s="8">
        <f t="shared" si="14"/>
        <v>1597</v>
      </c>
      <c r="AL21" s="1">
        <f t="shared" si="77"/>
        <v>705560.3322892132</v>
      </c>
      <c r="AS21">
        <v>92198</v>
      </c>
      <c r="BC21">
        <v>1928</v>
      </c>
      <c r="BD21">
        <v>287173</v>
      </c>
      <c r="BE21">
        <v>188057</v>
      </c>
      <c r="BF21" s="7">
        <v>46696</v>
      </c>
      <c r="BG21">
        <f>AS21</f>
        <v>92198</v>
      </c>
      <c r="BH21">
        <v>47112</v>
      </c>
      <c r="BI21">
        <v>17940</v>
      </c>
      <c r="BJ21">
        <v>464</v>
      </c>
      <c r="BK21">
        <v>1597</v>
      </c>
      <c r="BL21" s="1">
        <f t="shared" si="15"/>
        <v>681237</v>
      </c>
      <c r="BQ21">
        <v>1928</v>
      </c>
      <c r="BR21" s="42">
        <v>2483.7049999999999</v>
      </c>
      <c r="BS21" s="42">
        <v>1761.7870000000003</v>
      </c>
      <c r="BT21" s="42">
        <v>890.87199999999996</v>
      </c>
      <c r="BU21" s="42">
        <v>572.59500000000003</v>
      </c>
      <c r="BV21" s="42">
        <v>414.64200000000005</v>
      </c>
      <c r="BW21" s="42">
        <v>220.31899999999999</v>
      </c>
      <c r="BX21" s="42">
        <v>4.2620000000000005</v>
      </c>
      <c r="BY21" s="42">
        <v>7.7299999999999995</v>
      </c>
      <c r="BZ21" s="42">
        <f t="shared" si="0"/>
        <v>6355.9120000000003</v>
      </c>
      <c r="CB21" s="39">
        <v>1928</v>
      </c>
      <c r="CM21">
        <v>1928</v>
      </c>
      <c r="CN21" s="3">
        <f t="shared" si="16"/>
        <v>0.11562282960335467</v>
      </c>
      <c r="CO21" s="3">
        <f t="shared" si="17"/>
        <v>0.10674218847113752</v>
      </c>
      <c r="CP21" s="3">
        <f t="shared" si="18"/>
        <v>5.2416059770651675E-2</v>
      </c>
      <c r="CQ21" s="3">
        <f t="shared" si="19"/>
        <v>0.16101782237008705</v>
      </c>
      <c r="CR21" s="3">
        <f t="shared" si="20"/>
        <v>0.11362090670988464</v>
      </c>
      <c r="CS21" s="3">
        <f t="shared" si="21"/>
        <v>8.1427384837440261E-2</v>
      </c>
      <c r="CT21" s="3">
        <f t="shared" si="22"/>
        <v>0.10886907555138431</v>
      </c>
      <c r="CU21" s="3">
        <f t="shared" si="23"/>
        <v>0.20659767141009056</v>
      </c>
      <c r="CV21" s="3">
        <f t="shared" si="24"/>
        <v>0.10718162869467041</v>
      </c>
      <c r="CX21" s="1">
        <v>1928</v>
      </c>
      <c r="CY21" s="3">
        <f t="shared" si="25"/>
        <v>0.11562282960335467</v>
      </c>
      <c r="CZ21" s="3">
        <f t="shared" si="26"/>
        <v>0.10674218847113752</v>
      </c>
      <c r="DA21" s="25">
        <f>DA20+(DA27-DA17)/10</f>
        <v>7.9827355158714031E-2</v>
      </c>
      <c r="DB21" s="3">
        <f t="shared" si="27"/>
        <v>0.16101782237008705</v>
      </c>
      <c r="DC21" s="3">
        <f t="shared" si="28"/>
        <v>0.11362090670988464</v>
      </c>
      <c r="DD21" s="3">
        <f t="shared" si="29"/>
        <v>8.1427384837440261E-2</v>
      </c>
      <c r="DE21" s="25">
        <f>DE20+(DE23-DE20)/3</f>
        <v>8.6198203721094269E-2</v>
      </c>
      <c r="DF21" s="3">
        <f t="shared" si="79"/>
        <v>0.20659767141009056</v>
      </c>
      <c r="DG21" s="3">
        <f t="shared" si="30"/>
        <v>0.1110085118058924</v>
      </c>
      <c r="DI21">
        <v>1928</v>
      </c>
      <c r="DM21">
        <v>1928</v>
      </c>
      <c r="EI21">
        <v>1928</v>
      </c>
      <c r="FF21">
        <f t="shared" si="1"/>
        <v>1928</v>
      </c>
      <c r="FG21">
        <f t="shared" si="31"/>
        <v>287173</v>
      </c>
      <c r="FH21">
        <f t="shared" si="32"/>
        <v>167014.3979129238</v>
      </c>
      <c r="FI21" s="4">
        <f t="shared" si="33"/>
        <v>0.11562282960335467</v>
      </c>
      <c r="FJ21" s="4">
        <f t="shared" si="34"/>
        <v>6.7244055921666948E-2</v>
      </c>
      <c r="FL21">
        <f t="shared" si="35"/>
        <v>-2.2955941268091511</v>
      </c>
      <c r="FM21">
        <v>-16</v>
      </c>
      <c r="FN21">
        <v>0</v>
      </c>
      <c r="FO21">
        <v>0</v>
      </c>
      <c r="FQ21">
        <v>1928</v>
      </c>
      <c r="FR21">
        <f t="shared" si="36"/>
        <v>188057</v>
      </c>
      <c r="FS21">
        <f t="shared" si="37"/>
        <v>141108.22245928715</v>
      </c>
      <c r="FT21" s="3">
        <f t="shared" si="38"/>
        <v>0.10674218847113752</v>
      </c>
      <c r="FU21" s="3">
        <f t="shared" si="39"/>
        <v>8.0093803881676473E-2</v>
      </c>
      <c r="FW21" s="39">
        <f t="shared" si="40"/>
        <v>-2.1387563454730718</v>
      </c>
      <c r="FX21">
        <v>-16</v>
      </c>
      <c r="FY21" s="1">
        <v>1</v>
      </c>
      <c r="FZ21" s="42">
        <v>0</v>
      </c>
      <c r="GA21" s="42"/>
      <c r="GB21" s="42"/>
      <c r="GC21">
        <v>1928</v>
      </c>
      <c r="GD21">
        <f t="shared" si="41"/>
        <v>71115.955544953875</v>
      </c>
      <c r="GE21">
        <f t="shared" si="42"/>
        <v>60746.879249346028</v>
      </c>
      <c r="GF21">
        <f t="shared" si="43"/>
        <v>7.9827355158714031E-2</v>
      </c>
      <c r="GG21" s="3">
        <f t="shared" si="44"/>
        <v>6.8188111478805075E-2</v>
      </c>
      <c r="GI21">
        <f t="shared" si="45"/>
        <v>-2.2951231427580567</v>
      </c>
      <c r="GJ21">
        <v>-16</v>
      </c>
      <c r="GK21">
        <v>0</v>
      </c>
      <c r="GM21">
        <v>1928</v>
      </c>
      <c r="GN21">
        <f t="shared" si="46"/>
        <v>92198</v>
      </c>
      <c r="GO21" s="1">
        <f t="shared" si="47"/>
        <v>54869.184623216854</v>
      </c>
      <c r="GP21" s="3">
        <f t="shared" si="48"/>
        <v>0.16101782237008705</v>
      </c>
      <c r="GQ21" s="3">
        <f t="shared" si="49"/>
        <v>9.5825469351316112E-2</v>
      </c>
      <c r="GS21" s="39">
        <f t="shared" si="50"/>
        <v>-1.8897956922286254</v>
      </c>
      <c r="GT21" s="37">
        <v>-16</v>
      </c>
      <c r="GU21">
        <v>0</v>
      </c>
      <c r="GV21" s="39">
        <v>0</v>
      </c>
      <c r="GX21">
        <v>1928</v>
      </c>
      <c r="GY21">
        <f t="shared" si="51"/>
        <v>47111.999999999993</v>
      </c>
      <c r="GZ21">
        <f t="shared" si="52"/>
        <v>29635.142927305045</v>
      </c>
      <c r="HA21">
        <f t="shared" si="53"/>
        <v>0.11362090670988463</v>
      </c>
      <c r="HB21" s="3">
        <f t="shared" si="54"/>
        <v>7.1471638008945168E-2</v>
      </c>
      <c r="HD21">
        <f t="shared" si="55"/>
        <v>-2.2357781221546804</v>
      </c>
      <c r="HE21">
        <v>-16</v>
      </c>
      <c r="HF21">
        <v>0</v>
      </c>
      <c r="HG21" s="39">
        <v>0</v>
      </c>
      <c r="HI21">
        <v>1928</v>
      </c>
      <c r="HJ21">
        <f t="shared" si="56"/>
        <v>17940</v>
      </c>
      <c r="HK21">
        <f t="shared" si="57"/>
        <v>11393.430098157723</v>
      </c>
      <c r="HL21">
        <f t="shared" si="58"/>
        <v>8.1427384837440261E-2</v>
      </c>
      <c r="HM21" s="3">
        <f t="shared" si="59"/>
        <v>5.1713334293264426E-2</v>
      </c>
      <c r="HO21">
        <f t="shared" si="60"/>
        <v>-2.6029140493476746</v>
      </c>
      <c r="HP21">
        <v>-16</v>
      </c>
      <c r="HQ21">
        <v>0</v>
      </c>
      <c r="HS21">
        <v>1928</v>
      </c>
      <c r="HT21" s="1">
        <f t="shared" si="61"/>
        <v>367.37674425930385</v>
      </c>
      <c r="HU21" s="1">
        <f t="shared" si="62"/>
        <v>69.497114804378455</v>
      </c>
      <c r="HV21" s="3">
        <f t="shared" si="63"/>
        <v>8.6198203721094269E-2</v>
      </c>
      <c r="HW21" s="3">
        <f t="shared" si="64"/>
        <v>1.6306221211726524E-2</v>
      </c>
      <c r="HY21" s="37">
        <f t="shared" si="65"/>
        <v>-3.7928216410126718</v>
      </c>
      <c r="HZ21">
        <v>-16</v>
      </c>
      <c r="IA21">
        <v>0</v>
      </c>
      <c r="IB21">
        <v>1</v>
      </c>
      <c r="IC21" s="37">
        <v>0</v>
      </c>
      <c r="IE21">
        <v>1928</v>
      </c>
      <c r="IF21" s="1">
        <f t="shared" si="66"/>
        <v>1597</v>
      </c>
      <c r="IG21">
        <f t="shared" si="67"/>
        <v>435.37081812577503</v>
      </c>
      <c r="IH21">
        <f t="shared" si="68"/>
        <v>0.20659767141009056</v>
      </c>
      <c r="II21" s="5">
        <f t="shared" si="69"/>
        <v>5.6322227441885524E-2</v>
      </c>
      <c r="IK21" s="39">
        <f t="shared" si="70"/>
        <v>-2.6135825994936841</v>
      </c>
      <c r="IL21">
        <v>-16</v>
      </c>
      <c r="IM21">
        <v>0</v>
      </c>
      <c r="IN21">
        <v>0</v>
      </c>
      <c r="IO21" s="39">
        <v>0</v>
      </c>
      <c r="IQ21">
        <v>1928</v>
      </c>
      <c r="IR21" s="42">
        <f t="shared" si="71"/>
        <v>705560.3322892132</v>
      </c>
      <c r="IS21" s="1">
        <f t="shared" si="72"/>
        <v>465272.1252031668</v>
      </c>
      <c r="IT21" s="1">
        <f t="shared" si="73"/>
        <v>455334.44689844683</v>
      </c>
      <c r="IV21">
        <v>1928</v>
      </c>
      <c r="IW21" s="3">
        <f t="shared" si="74"/>
        <v>0.11101057682080159</v>
      </c>
      <c r="IX21" s="3">
        <f t="shared" si="75"/>
        <v>7.3203047053383818E-2</v>
      </c>
      <c r="IY21" s="3">
        <f t="shared" si="76"/>
        <v>7.1640846690709012E-2</v>
      </c>
    </row>
    <row r="22" spans="1:259" x14ac:dyDescent="0.25">
      <c r="A22" s="30">
        <v>1929</v>
      </c>
      <c r="B22" s="42">
        <v>788.81298236584985</v>
      </c>
      <c r="C22" s="1">
        <f t="shared" si="2"/>
        <v>488.05956845429012</v>
      </c>
      <c r="E22">
        <v>1929</v>
      </c>
      <c r="F22" s="3">
        <f t="shared" si="3"/>
        <v>0.12255450217525402</v>
      </c>
      <c r="G22" s="3">
        <f t="shared" si="4"/>
        <v>7.5827729488411572E-2</v>
      </c>
      <c r="I22">
        <v>1929</v>
      </c>
      <c r="J22">
        <f t="shared" si="5"/>
        <v>-1.6251002240551362</v>
      </c>
      <c r="K22">
        <f t="shared" si="6"/>
        <v>-2.1625208622095107</v>
      </c>
      <c r="N22">
        <v>-15</v>
      </c>
      <c r="Q22" s="1">
        <v>767</v>
      </c>
      <c r="X22" s="1">
        <v>902.12821020412821</v>
      </c>
      <c r="Y22" s="1">
        <v>6436.4259848882612</v>
      </c>
      <c r="AA22" s="42"/>
      <c r="AC22">
        <v>1929</v>
      </c>
      <c r="AD22" s="8">
        <f t="shared" si="7"/>
        <v>324666</v>
      </c>
      <c r="AE22" s="8">
        <f t="shared" si="8"/>
        <v>212228</v>
      </c>
      <c r="AF22" s="8">
        <f t="shared" si="9"/>
        <v>78173.754918400402</v>
      </c>
      <c r="AG22" s="8">
        <f t="shared" si="10"/>
        <v>82973</v>
      </c>
      <c r="AH22" s="8">
        <f t="shared" si="11"/>
        <v>68139</v>
      </c>
      <c r="AI22" s="8">
        <f t="shared" si="12"/>
        <v>20131</v>
      </c>
      <c r="AJ22" s="8">
        <f t="shared" si="13"/>
        <v>519.22744744947897</v>
      </c>
      <c r="AK22" s="8">
        <f t="shared" si="14"/>
        <v>1982.9999999999998</v>
      </c>
      <c r="AL22" s="1">
        <f t="shared" si="77"/>
        <v>788812.98236584989</v>
      </c>
      <c r="AS22">
        <v>82973</v>
      </c>
      <c r="BC22">
        <v>1929</v>
      </c>
      <c r="BD22">
        <v>324666</v>
      </c>
      <c r="BE22">
        <v>212228</v>
      </c>
      <c r="BF22" s="7">
        <v>56960</v>
      </c>
      <c r="BG22">
        <f>AS22</f>
        <v>82973</v>
      </c>
      <c r="BH22">
        <v>68139</v>
      </c>
      <c r="BI22">
        <v>20131</v>
      </c>
      <c r="BJ22">
        <v>248</v>
      </c>
      <c r="BK22">
        <v>1983</v>
      </c>
      <c r="BL22" s="1">
        <f t="shared" si="15"/>
        <v>767328</v>
      </c>
      <c r="BQ22">
        <v>1929</v>
      </c>
      <c r="BR22" s="42">
        <v>2520.3320000000003</v>
      </c>
      <c r="BS22" s="42">
        <v>1778.3249999999998</v>
      </c>
      <c r="BT22" s="42">
        <v>902.12899999999991</v>
      </c>
      <c r="BU22" s="42">
        <v>572.98400000000004</v>
      </c>
      <c r="BV22" s="42">
        <v>426.66800000000001</v>
      </c>
      <c r="BW22" s="42">
        <v>223.27800000000002</v>
      </c>
      <c r="BX22" s="42">
        <v>4.7939999999999996</v>
      </c>
      <c r="BY22" s="42">
        <v>8.0309999999999988</v>
      </c>
      <c r="BZ22" s="42">
        <f t="shared" si="0"/>
        <v>6436.5410000000002</v>
      </c>
      <c r="CB22" s="39">
        <v>1929</v>
      </c>
      <c r="CM22">
        <v>1929</v>
      </c>
      <c r="CN22" s="3">
        <f t="shared" si="16"/>
        <v>0.12881874292751905</v>
      </c>
      <c r="CO22" s="3">
        <f t="shared" si="17"/>
        <v>0.11934151518985564</v>
      </c>
      <c r="CP22" s="3">
        <f t="shared" si="18"/>
        <v>6.3139528825700092E-2</v>
      </c>
      <c r="CQ22" s="3">
        <f t="shared" si="19"/>
        <v>0.14480858104240257</v>
      </c>
      <c r="CR22" s="3">
        <f t="shared" si="20"/>
        <v>0.15970028218661816</v>
      </c>
      <c r="CS22" s="3">
        <f t="shared" si="21"/>
        <v>9.0161144402941623E-2</v>
      </c>
      <c r="CT22" s="3">
        <f t="shared" si="22"/>
        <v>5.1731330830204425E-2</v>
      </c>
      <c r="CU22" s="3">
        <f t="shared" si="23"/>
        <v>0.24691819200597687</v>
      </c>
      <c r="CV22" s="3">
        <f t="shared" si="24"/>
        <v>0.11921434198896581</v>
      </c>
      <c r="CX22" s="1">
        <v>1929</v>
      </c>
      <c r="CY22" s="3">
        <f t="shared" si="25"/>
        <v>0.12881874292751905</v>
      </c>
      <c r="CZ22" s="3">
        <f t="shared" si="26"/>
        <v>0.11934151518985564</v>
      </c>
      <c r="DA22" s="25">
        <f>DA21+(DA27-DA17)/10</f>
        <v>8.6654741082927617E-2</v>
      </c>
      <c r="DB22" s="3">
        <f t="shared" si="27"/>
        <v>0.14480858104240257</v>
      </c>
      <c r="DC22" s="3">
        <f t="shared" si="28"/>
        <v>0.15970028218661816</v>
      </c>
      <c r="DD22" s="3">
        <f t="shared" si="29"/>
        <v>9.0161144402941623E-2</v>
      </c>
      <c r="DE22" s="25">
        <f>DE21+(DE23-DE20)/3</f>
        <v>0.10830776959730476</v>
      </c>
      <c r="DF22" s="3">
        <f t="shared" si="79"/>
        <v>0.24691819200597687</v>
      </c>
      <c r="DG22" s="3">
        <f t="shared" si="30"/>
        <v>0.12255231223818039</v>
      </c>
      <c r="DI22">
        <v>1929</v>
      </c>
      <c r="DM22">
        <v>1929</v>
      </c>
      <c r="EI22">
        <v>1929</v>
      </c>
      <c r="FF22">
        <f t="shared" si="1"/>
        <v>1929</v>
      </c>
      <c r="FG22">
        <f t="shared" si="31"/>
        <v>324666</v>
      </c>
      <c r="FH22">
        <f t="shared" si="32"/>
        <v>179612.99501382746</v>
      </c>
      <c r="FI22" s="4">
        <f t="shared" si="33"/>
        <v>0.12881874292751905</v>
      </c>
      <c r="FJ22" s="4">
        <f t="shared" si="34"/>
        <v>7.1265609060166449E-2</v>
      </c>
      <c r="FL22">
        <f t="shared" si="35"/>
        <v>-2.2314681861207135</v>
      </c>
      <c r="FM22">
        <v>-15</v>
      </c>
      <c r="FN22">
        <v>0</v>
      </c>
      <c r="FO22">
        <v>0</v>
      </c>
      <c r="FQ22">
        <v>1929</v>
      </c>
      <c r="FR22">
        <f t="shared" si="36"/>
        <v>212228</v>
      </c>
      <c r="FS22">
        <f t="shared" si="37"/>
        <v>150111.7136612387</v>
      </c>
      <c r="FT22" s="3">
        <f t="shared" si="38"/>
        <v>0.11934151518985564</v>
      </c>
      <c r="FU22" s="3">
        <f t="shared" si="39"/>
        <v>8.441185591004946E-2</v>
      </c>
      <c r="FW22" s="39">
        <f t="shared" si="40"/>
        <v>-2.079875771462929</v>
      </c>
      <c r="FX22">
        <v>-15</v>
      </c>
      <c r="FY22" s="1">
        <v>1</v>
      </c>
      <c r="FZ22" s="42">
        <v>0</v>
      </c>
      <c r="GA22" s="42"/>
      <c r="GB22" s="42"/>
      <c r="GC22">
        <v>1929</v>
      </c>
      <c r="GD22">
        <f t="shared" si="41"/>
        <v>78173.754918400402</v>
      </c>
      <c r="GE22">
        <f t="shared" si="42"/>
        <v>65065.447924395543</v>
      </c>
      <c r="GF22">
        <f t="shared" si="43"/>
        <v>8.6654741082927617E-2</v>
      </c>
      <c r="GG22" s="3">
        <f t="shared" si="44"/>
        <v>7.2124328033347285E-2</v>
      </c>
      <c r="GI22">
        <f t="shared" si="45"/>
        <v>-2.2331691674411687</v>
      </c>
      <c r="GJ22">
        <v>-15</v>
      </c>
      <c r="GK22">
        <v>0</v>
      </c>
      <c r="GM22">
        <v>1929</v>
      </c>
      <c r="GN22">
        <f t="shared" si="46"/>
        <v>82973</v>
      </c>
      <c r="GO22" s="1">
        <f t="shared" si="47"/>
        <v>57895.028232326964</v>
      </c>
      <c r="GP22" s="3">
        <f t="shared" si="48"/>
        <v>0.14480858104240257</v>
      </c>
      <c r="GQ22" s="3">
        <f t="shared" si="49"/>
        <v>0.10104126508301621</v>
      </c>
      <c r="GS22" s="39">
        <f t="shared" si="50"/>
        <v>-1.8285366517032484</v>
      </c>
      <c r="GT22" s="37">
        <v>-15</v>
      </c>
      <c r="GU22">
        <v>0</v>
      </c>
      <c r="GV22" s="39">
        <v>0</v>
      </c>
      <c r="GX22">
        <v>1929</v>
      </c>
      <c r="GY22">
        <f t="shared" si="51"/>
        <v>68139</v>
      </c>
      <c r="GZ22">
        <f t="shared" si="52"/>
        <v>32254.407970453569</v>
      </c>
      <c r="HA22">
        <f t="shared" si="53"/>
        <v>0.15970028218661816</v>
      </c>
      <c r="HB22" s="3">
        <f t="shared" si="54"/>
        <v>7.5596032443149178E-2</v>
      </c>
      <c r="HD22">
        <f t="shared" si="55"/>
        <v>-2.1734865484625669</v>
      </c>
      <c r="HE22">
        <v>-15</v>
      </c>
      <c r="HF22">
        <v>0</v>
      </c>
      <c r="HG22" s="39">
        <v>0</v>
      </c>
      <c r="HI22">
        <v>1929</v>
      </c>
      <c r="HJ22">
        <f t="shared" si="56"/>
        <v>20131</v>
      </c>
      <c r="HK22">
        <f t="shared" si="57"/>
        <v>12305.775908049993</v>
      </c>
      <c r="HL22">
        <f t="shared" si="58"/>
        <v>9.0161144402941623E-2</v>
      </c>
      <c r="HM22" s="3">
        <f t="shared" si="59"/>
        <v>5.5114144286718764E-2</v>
      </c>
      <c r="HO22">
        <f t="shared" si="60"/>
        <v>-2.534341210357927</v>
      </c>
      <c r="HP22">
        <v>-15</v>
      </c>
      <c r="HQ22">
        <v>0</v>
      </c>
      <c r="HS22">
        <v>1929</v>
      </c>
      <c r="HT22" s="1">
        <f t="shared" si="61"/>
        <v>519.22744744947897</v>
      </c>
      <c r="HU22" s="1">
        <f t="shared" si="62"/>
        <v>86.059848418554594</v>
      </c>
      <c r="HV22" s="3">
        <f t="shared" si="63"/>
        <v>0.10830776959730476</v>
      </c>
      <c r="HW22" s="3">
        <f t="shared" si="64"/>
        <v>1.7951574555393115E-2</v>
      </c>
      <c r="HY22" s="37">
        <f t="shared" si="65"/>
        <v>-3.6944143778459591</v>
      </c>
      <c r="HZ22">
        <v>-15</v>
      </c>
      <c r="IA22">
        <v>0</v>
      </c>
      <c r="IB22">
        <v>1</v>
      </c>
      <c r="IC22" s="37">
        <v>0</v>
      </c>
      <c r="IE22">
        <v>1929</v>
      </c>
      <c r="IF22" s="1">
        <f t="shared" si="66"/>
        <v>1982.9999999999998</v>
      </c>
      <c r="IG22">
        <f t="shared" si="67"/>
        <v>487.6049804338698</v>
      </c>
      <c r="IH22">
        <f t="shared" si="68"/>
        <v>0.24691819200597684</v>
      </c>
      <c r="II22" s="5">
        <f t="shared" si="69"/>
        <v>6.0715350570771993E-2</v>
      </c>
      <c r="IK22" s="39">
        <f t="shared" si="70"/>
        <v>-2.5327437390355838</v>
      </c>
      <c r="IL22">
        <v>-15</v>
      </c>
      <c r="IM22">
        <v>0</v>
      </c>
      <c r="IN22">
        <v>0</v>
      </c>
      <c r="IO22" s="39">
        <v>0</v>
      </c>
      <c r="IQ22">
        <v>1929</v>
      </c>
      <c r="IR22" s="42">
        <f t="shared" si="71"/>
        <v>788812.98236584989</v>
      </c>
      <c r="IS22" s="1">
        <f t="shared" si="72"/>
        <v>497819.03353914467</v>
      </c>
      <c r="IT22" s="1">
        <f t="shared" si="73"/>
        <v>488059.5684542901</v>
      </c>
      <c r="IV22">
        <v>1929</v>
      </c>
      <c r="IW22" s="3">
        <f t="shared" si="74"/>
        <v>0.12255450217525402</v>
      </c>
      <c r="IX22" s="3">
        <f t="shared" si="75"/>
        <v>7.734263380581971E-2</v>
      </c>
      <c r="IY22" s="3">
        <f t="shared" si="76"/>
        <v>7.5827729488411572E-2</v>
      </c>
    </row>
    <row r="23" spans="1:259" x14ac:dyDescent="0.25">
      <c r="A23" s="30">
        <v>1930</v>
      </c>
      <c r="B23" s="42">
        <v>845.27058984487553</v>
      </c>
      <c r="C23" s="1">
        <f t="shared" si="2"/>
        <v>521.59673008191487</v>
      </c>
      <c r="E23">
        <v>1930</v>
      </c>
      <c r="F23" s="3">
        <f t="shared" si="3"/>
        <v>0.13001579754555098</v>
      </c>
      <c r="G23" s="3">
        <f t="shared" si="4"/>
        <v>8.0229710667204482E-2</v>
      </c>
      <c r="I23">
        <v>1930</v>
      </c>
      <c r="J23">
        <f t="shared" si="5"/>
        <v>-1.5539406177568253</v>
      </c>
      <c r="K23">
        <f t="shared" si="6"/>
        <v>-2.0993905673485487</v>
      </c>
      <c r="N23">
        <v>-14</v>
      </c>
      <c r="Q23" s="1">
        <v>823</v>
      </c>
      <c r="X23" s="1">
        <v>916.72653844664262</v>
      </c>
      <c r="Y23" s="1">
        <v>6501.2914261340848</v>
      </c>
      <c r="AA23" s="42"/>
      <c r="AC23">
        <v>1930</v>
      </c>
      <c r="AD23" s="8">
        <f t="shared" si="7"/>
        <v>346415</v>
      </c>
      <c r="AE23" s="8">
        <f t="shared" si="8"/>
        <v>230853</v>
      </c>
      <c r="AF23" s="8">
        <f t="shared" si="9"/>
        <v>85697.589844875532</v>
      </c>
      <c r="AG23" s="8">
        <f t="shared" si="10"/>
        <v>94381</v>
      </c>
      <c r="AH23" s="8">
        <f t="shared" si="11"/>
        <v>62917</v>
      </c>
      <c r="AI23" s="8">
        <f t="shared" si="12"/>
        <v>22509.999999999996</v>
      </c>
      <c r="AJ23" s="8">
        <f t="shared" si="13"/>
        <v>650</v>
      </c>
      <c r="AK23" s="8">
        <f t="shared" si="14"/>
        <v>1847</v>
      </c>
      <c r="AL23" s="1">
        <f t="shared" si="77"/>
        <v>845270.5898448755</v>
      </c>
      <c r="AS23">
        <v>94381</v>
      </c>
      <c r="BC23">
        <v>1930</v>
      </c>
      <c r="BD23">
        <v>346415</v>
      </c>
      <c r="BE23">
        <v>230853</v>
      </c>
      <c r="BF23" s="7">
        <v>63879</v>
      </c>
      <c r="BG23">
        <f>AS23</f>
        <v>94381</v>
      </c>
      <c r="BH23">
        <v>62917</v>
      </c>
      <c r="BI23">
        <v>22510</v>
      </c>
      <c r="BJ23">
        <v>650</v>
      </c>
      <c r="BK23">
        <v>1847</v>
      </c>
      <c r="BL23" s="1">
        <f t="shared" si="15"/>
        <v>823452</v>
      </c>
      <c r="BQ23">
        <v>1930</v>
      </c>
      <c r="BR23" s="42">
        <v>2547.0389999999998</v>
      </c>
      <c r="BS23" s="42">
        <v>1792.692</v>
      </c>
      <c r="BT23" s="42">
        <v>916.72700000000009</v>
      </c>
      <c r="BU23" s="42">
        <v>574.48099999999999</v>
      </c>
      <c r="BV23" s="42">
        <v>431.65300000000002</v>
      </c>
      <c r="BW23" s="42">
        <v>225.298</v>
      </c>
      <c r="BX23" s="42">
        <v>4.984</v>
      </c>
      <c r="BY23" s="42">
        <v>8.5280000000000005</v>
      </c>
      <c r="BZ23" s="42">
        <f t="shared" si="0"/>
        <v>6501.402</v>
      </c>
      <c r="CB23" s="39">
        <v>1930</v>
      </c>
      <c r="CM23">
        <v>1930</v>
      </c>
      <c r="CN23" s="3">
        <f t="shared" si="16"/>
        <v>0.13600694767532026</v>
      </c>
      <c r="CO23" s="3">
        <f t="shared" si="17"/>
        <v>0.12877449110053485</v>
      </c>
      <c r="CP23" s="3">
        <f t="shared" si="18"/>
        <v>6.9681595502259663E-2</v>
      </c>
      <c r="CQ23" s="3">
        <f t="shared" si="19"/>
        <v>0.16428915838817995</v>
      </c>
      <c r="CR23" s="3">
        <f t="shared" si="20"/>
        <v>0.14575828269466445</v>
      </c>
      <c r="CS23" s="3">
        <f t="shared" si="21"/>
        <v>9.9912116396949815E-2</v>
      </c>
      <c r="CT23" s="3">
        <f t="shared" si="22"/>
        <v>0.13041733547351525</v>
      </c>
      <c r="CU23" s="3">
        <f t="shared" si="23"/>
        <v>0.21658067542213882</v>
      </c>
      <c r="CV23" s="3">
        <f t="shared" si="24"/>
        <v>0.12665760400602824</v>
      </c>
      <c r="CX23" s="1">
        <v>1930</v>
      </c>
      <c r="CY23" s="3">
        <f t="shared" si="25"/>
        <v>0.13600694767532026</v>
      </c>
      <c r="CZ23" s="3">
        <f t="shared" si="26"/>
        <v>0.12877449110053485</v>
      </c>
      <c r="DA23" s="25">
        <f>DA22+(DA27-DA17)/10</f>
        <v>9.3482127007141202E-2</v>
      </c>
      <c r="DB23" s="3">
        <f t="shared" si="27"/>
        <v>0.16428915838817995</v>
      </c>
      <c r="DC23" s="3">
        <f t="shared" si="28"/>
        <v>0.14575828269466445</v>
      </c>
      <c r="DD23" s="3">
        <f t="shared" si="29"/>
        <v>9.9912116396949815E-2</v>
      </c>
      <c r="DE23" s="18">
        <f t="shared" si="78"/>
        <v>0.13041733547351525</v>
      </c>
      <c r="DF23" s="3">
        <f t="shared" si="79"/>
        <v>0.21658067542213882</v>
      </c>
      <c r="DG23" s="3">
        <f t="shared" si="30"/>
        <v>0.1300135862764486</v>
      </c>
      <c r="DI23">
        <v>1930</v>
      </c>
      <c r="DM23">
        <v>1930</v>
      </c>
      <c r="EI23">
        <v>1930</v>
      </c>
      <c r="FF23">
        <f t="shared" si="1"/>
        <v>1930</v>
      </c>
      <c r="FG23">
        <f t="shared" si="31"/>
        <v>346415</v>
      </c>
      <c r="FH23">
        <f t="shared" si="32"/>
        <v>192302.66449912204</v>
      </c>
      <c r="FI23" s="4">
        <f t="shared" si="33"/>
        <v>0.13600694767532026</v>
      </c>
      <c r="FJ23" s="4">
        <f t="shared" si="34"/>
        <v>7.5500478987216943E-2</v>
      </c>
      <c r="FL23">
        <f t="shared" si="35"/>
        <v>-2.1673422454322759</v>
      </c>
      <c r="FM23">
        <v>-14</v>
      </c>
      <c r="FN23">
        <v>0</v>
      </c>
      <c r="FO23">
        <v>0</v>
      </c>
      <c r="FQ23">
        <v>1930</v>
      </c>
      <c r="FR23">
        <f t="shared" si="36"/>
        <v>230853</v>
      </c>
      <c r="FS23">
        <f t="shared" si="37"/>
        <v>159428.14145572195</v>
      </c>
      <c r="FT23" s="3">
        <f t="shared" si="38"/>
        <v>0.12877449110053485</v>
      </c>
      <c r="FU23" s="3">
        <f t="shared" si="39"/>
        <v>8.8932254651508419E-2</v>
      </c>
      <c r="FW23" s="39">
        <f t="shared" si="40"/>
        <v>-2.0209951974527862</v>
      </c>
      <c r="FX23">
        <v>-14</v>
      </c>
      <c r="FY23" s="1">
        <v>1</v>
      </c>
      <c r="FZ23" s="42">
        <v>0</v>
      </c>
      <c r="GA23" s="42"/>
      <c r="GB23" s="42"/>
      <c r="GC23">
        <v>1930</v>
      </c>
      <c r="GD23">
        <f t="shared" si="41"/>
        <v>85697.589844875532</v>
      </c>
      <c r="GE23">
        <f t="shared" si="42"/>
        <v>69911.583946719649</v>
      </c>
      <c r="GF23">
        <f t="shared" si="43"/>
        <v>9.3482127007141189E-2</v>
      </c>
      <c r="GG23" s="3">
        <f t="shared" si="44"/>
        <v>7.6262163050417012E-2</v>
      </c>
      <c r="GI23">
        <f t="shared" si="45"/>
        <v>-2.171215192124281</v>
      </c>
      <c r="GJ23">
        <v>-14</v>
      </c>
      <c r="GK23">
        <v>0</v>
      </c>
      <c r="GM23">
        <v>1930</v>
      </c>
      <c r="GN23">
        <f t="shared" si="46"/>
        <v>94381</v>
      </c>
      <c r="GO23" s="1">
        <f t="shared" si="47"/>
        <v>61178.368453207724</v>
      </c>
      <c r="GP23" s="3">
        <f t="shared" si="48"/>
        <v>0.16428915838817995</v>
      </c>
      <c r="GQ23" s="3">
        <f t="shared" si="49"/>
        <v>0.10649328429174808</v>
      </c>
      <c r="GS23" s="39">
        <f t="shared" si="50"/>
        <v>-1.7672776111778714</v>
      </c>
      <c r="GT23" s="37">
        <v>-14</v>
      </c>
      <c r="GU23">
        <v>0</v>
      </c>
      <c r="GV23" s="39">
        <v>0</v>
      </c>
      <c r="GX23">
        <v>1930</v>
      </c>
      <c r="GY23">
        <f t="shared" si="51"/>
        <v>62917</v>
      </c>
      <c r="GZ23">
        <f t="shared" si="52"/>
        <v>34502.0139369963</v>
      </c>
      <c r="HA23">
        <f t="shared" si="53"/>
        <v>0.14575828269466445</v>
      </c>
      <c r="HB23" s="3">
        <f t="shared" si="54"/>
        <v>7.9929976015448281E-2</v>
      </c>
      <c r="HD23">
        <f t="shared" si="55"/>
        <v>-2.1111949747704535</v>
      </c>
      <c r="HE23">
        <v>-14</v>
      </c>
      <c r="HF23">
        <v>0</v>
      </c>
      <c r="HG23" s="39">
        <v>0</v>
      </c>
      <c r="HI23">
        <v>1930</v>
      </c>
      <c r="HJ23">
        <f t="shared" si="56"/>
        <v>22509.999999999996</v>
      </c>
      <c r="HK23">
        <f t="shared" si="57"/>
        <v>13229.452173451949</v>
      </c>
      <c r="HL23">
        <f t="shared" si="58"/>
        <v>9.9912116396949802E-2</v>
      </c>
      <c r="HM23" s="3">
        <f t="shared" si="59"/>
        <v>5.8719794110253749E-2</v>
      </c>
      <c r="HO23">
        <f t="shared" si="60"/>
        <v>-2.4657683713681799</v>
      </c>
      <c r="HP23">
        <v>-14</v>
      </c>
      <c r="HQ23">
        <v>0</v>
      </c>
      <c r="HS23">
        <v>1930</v>
      </c>
      <c r="HT23" s="1">
        <f t="shared" si="61"/>
        <v>650</v>
      </c>
      <c r="HU23" s="1">
        <f t="shared" si="62"/>
        <v>98.475949870087149</v>
      </c>
      <c r="HV23" s="3">
        <f t="shared" si="63"/>
        <v>0.13041733547351525</v>
      </c>
      <c r="HW23" s="3">
        <f t="shared" si="64"/>
        <v>1.9758416908123425E-2</v>
      </c>
      <c r="HY23" s="37">
        <f t="shared" si="65"/>
        <v>-3.5960071146792463</v>
      </c>
      <c r="HZ23">
        <v>-14</v>
      </c>
      <c r="IA23">
        <v>0</v>
      </c>
      <c r="IB23">
        <v>1</v>
      </c>
      <c r="IC23" s="37">
        <v>0</v>
      </c>
      <c r="IE23">
        <v>1930</v>
      </c>
      <c r="IF23" s="1">
        <f t="shared" si="66"/>
        <v>1847</v>
      </c>
      <c r="IG23">
        <f t="shared" si="67"/>
        <v>557.91858176153028</v>
      </c>
      <c r="IH23">
        <f t="shared" si="68"/>
        <v>0.21658067542213882</v>
      </c>
      <c r="II23" s="5">
        <f t="shared" si="69"/>
        <v>6.5421972533012462E-2</v>
      </c>
      <c r="IK23" s="39">
        <f t="shared" si="70"/>
        <v>-2.451904878577484</v>
      </c>
      <c r="IL23">
        <v>-14</v>
      </c>
      <c r="IM23">
        <v>0</v>
      </c>
      <c r="IN23">
        <v>0</v>
      </c>
      <c r="IO23" s="39">
        <v>0</v>
      </c>
      <c r="IQ23">
        <v>1930</v>
      </c>
      <c r="IR23" s="42">
        <f t="shared" si="71"/>
        <v>845270.5898448755</v>
      </c>
      <c r="IS23" s="1">
        <f t="shared" si="72"/>
        <v>531208.61899685115</v>
      </c>
      <c r="IT23" s="1">
        <f t="shared" si="73"/>
        <v>521596.73008191487</v>
      </c>
      <c r="IV23">
        <v>1930</v>
      </c>
      <c r="IW23" s="3">
        <f t="shared" si="74"/>
        <v>0.13001579754555098</v>
      </c>
      <c r="IX23" s="3">
        <f t="shared" si="75"/>
        <v>8.1706779398789842E-2</v>
      </c>
      <c r="IY23" s="3">
        <f t="shared" si="76"/>
        <v>8.0229710667204482E-2</v>
      </c>
    </row>
    <row r="24" spans="1:259" x14ac:dyDescent="0.25">
      <c r="A24" s="30">
        <v>1931</v>
      </c>
      <c r="B24" s="42">
        <v>819.26855819594857</v>
      </c>
      <c r="C24" s="1">
        <f t="shared" si="2"/>
        <v>556.02371511536478</v>
      </c>
      <c r="E24">
        <v>1931</v>
      </c>
      <c r="F24" s="3">
        <f t="shared" si="3"/>
        <v>0.12502792959090972</v>
      </c>
      <c r="G24" s="3">
        <f t="shared" si="4"/>
        <v>8.4854341362008895E-2</v>
      </c>
      <c r="I24">
        <v>1931</v>
      </c>
      <c r="J24">
        <f t="shared" si="5"/>
        <v>-1.6011372802258732</v>
      </c>
      <c r="K24">
        <f t="shared" si="6"/>
        <v>-2.0362602724875867</v>
      </c>
      <c r="N24">
        <v>-13</v>
      </c>
      <c r="Q24" s="1">
        <v>806</v>
      </c>
      <c r="X24" s="1">
        <v>929.7124273388572</v>
      </c>
      <c r="Y24" s="1">
        <v>6552.6843552203736</v>
      </c>
      <c r="AA24" s="42"/>
      <c r="AC24">
        <v>1931</v>
      </c>
      <c r="AD24" s="8">
        <f t="shared" si="7"/>
        <v>327251.00000000006</v>
      </c>
      <c r="AE24" s="8">
        <f t="shared" si="8"/>
        <v>228050.99999999997</v>
      </c>
      <c r="AF24" s="8">
        <f t="shared" si="9"/>
        <v>93259.058195948659</v>
      </c>
      <c r="AG24" s="8">
        <f t="shared" si="10"/>
        <v>87840.5</v>
      </c>
      <c r="AH24" s="8">
        <f t="shared" si="11"/>
        <v>59544.000000000007</v>
      </c>
      <c r="AI24" s="8">
        <f t="shared" si="12"/>
        <v>20968</v>
      </c>
      <c r="AJ24" s="8">
        <f t="shared" si="13"/>
        <v>619.5</v>
      </c>
      <c r="AK24" s="8">
        <f t="shared" si="14"/>
        <v>1735.5</v>
      </c>
      <c r="AL24" s="1">
        <f t="shared" si="77"/>
        <v>819268.5581959486</v>
      </c>
      <c r="AS24">
        <v>106053</v>
      </c>
      <c r="BC24">
        <v>1931</v>
      </c>
      <c r="BD24" s="17">
        <f>(BD23+BD25)/2</f>
        <v>327251</v>
      </c>
      <c r="BE24" s="8">
        <v>228051</v>
      </c>
      <c r="BF24" s="17">
        <f t="shared" ref="BF24:BK24" si="80">(BF23+BF25)/2</f>
        <v>62404.5</v>
      </c>
      <c r="BG24" s="17">
        <f t="shared" si="80"/>
        <v>87840.5</v>
      </c>
      <c r="BH24" s="17">
        <f t="shared" si="80"/>
        <v>59544</v>
      </c>
      <c r="BI24" s="17">
        <f t="shared" si="80"/>
        <v>20968</v>
      </c>
      <c r="BJ24" s="17">
        <f t="shared" si="80"/>
        <v>619.5</v>
      </c>
      <c r="BK24" s="17">
        <f t="shared" si="80"/>
        <v>1735.5</v>
      </c>
      <c r="BL24" s="1">
        <f t="shared" si="15"/>
        <v>788414</v>
      </c>
      <c r="BQ24">
        <v>1931</v>
      </c>
      <c r="BR24" s="42">
        <v>2566.9639999999999</v>
      </c>
      <c r="BS24" s="42">
        <v>1803.701</v>
      </c>
      <c r="BT24" s="42">
        <v>929.71299999999997</v>
      </c>
      <c r="BU24" s="42">
        <v>577.1</v>
      </c>
      <c r="BV24" s="42">
        <v>433.74599999999998</v>
      </c>
      <c r="BW24" s="42">
        <v>228.465</v>
      </c>
      <c r="BX24" s="42">
        <v>4.8740000000000006</v>
      </c>
      <c r="BY24" s="42">
        <v>8.2349999999999994</v>
      </c>
      <c r="BZ24" s="42">
        <f t="shared" si="0"/>
        <v>6552.7979999999998</v>
      </c>
      <c r="CB24" s="39">
        <v>1931</v>
      </c>
      <c r="CM24">
        <v>1931</v>
      </c>
      <c r="CN24" s="3">
        <f t="shared" si="16"/>
        <v>0.12748562114622566</v>
      </c>
      <c r="CO24" s="3">
        <f t="shared" si="17"/>
        <v>0.12643503551863639</v>
      </c>
      <c r="CP24" s="3">
        <f t="shared" si="18"/>
        <v>6.7122326997686388E-2</v>
      </c>
      <c r="CQ24" s="3">
        <f t="shared" si="19"/>
        <v>0.15221018887541155</v>
      </c>
      <c r="CR24" s="3">
        <f t="shared" si="20"/>
        <v>0.13727849939826536</v>
      </c>
      <c r="CS24" s="3">
        <f t="shared" si="21"/>
        <v>9.1777734007397194E-2</v>
      </c>
      <c r="CT24" s="3">
        <f t="shared" si="22"/>
        <v>0.12710299548625359</v>
      </c>
      <c r="CU24" s="3">
        <f t="shared" si="23"/>
        <v>0.21074681238615667</v>
      </c>
      <c r="CV24" s="3">
        <f t="shared" si="24"/>
        <v>0.12031715306957425</v>
      </c>
      <c r="CX24" s="1">
        <v>1931</v>
      </c>
      <c r="CY24" s="3">
        <f t="shared" si="25"/>
        <v>0.12748562114622566</v>
      </c>
      <c r="CZ24" s="3">
        <f t="shared" si="26"/>
        <v>0.12643503551863639</v>
      </c>
      <c r="DA24" s="25">
        <f>DA23+(DA27-DA17)/10</f>
        <v>0.10030951293135479</v>
      </c>
      <c r="DB24" s="3">
        <f t="shared" si="27"/>
        <v>0.15221018887541155</v>
      </c>
      <c r="DC24" s="3">
        <f t="shared" si="28"/>
        <v>0.13727849939826536</v>
      </c>
      <c r="DD24" s="3">
        <f t="shared" si="29"/>
        <v>9.1777734007397194E-2</v>
      </c>
      <c r="DE24" s="18">
        <f t="shared" si="78"/>
        <v>0.12710299548625359</v>
      </c>
      <c r="DF24" s="3">
        <f t="shared" si="79"/>
        <v>0.21074681238615667</v>
      </c>
      <c r="DG24" s="3">
        <f t="shared" si="30"/>
        <v>0.12502576123908421</v>
      </c>
      <c r="DI24">
        <v>1931</v>
      </c>
      <c r="DM24">
        <v>1931</v>
      </c>
      <c r="EI24">
        <v>1931</v>
      </c>
      <c r="FF24">
        <f t="shared" si="1"/>
        <v>1931</v>
      </c>
      <c r="FG24">
        <f t="shared" si="31"/>
        <v>327251.00000000006</v>
      </c>
      <c r="FH24">
        <f t="shared" si="32"/>
        <v>205245.93340529583</v>
      </c>
      <c r="FI24" s="4">
        <f t="shared" si="33"/>
        <v>0.12748562114622569</v>
      </c>
      <c r="FJ24" s="4">
        <f t="shared" si="34"/>
        <v>7.9956685565241992E-2</v>
      </c>
      <c r="FL24">
        <f t="shared" si="35"/>
        <v>-2.1032163047438384</v>
      </c>
      <c r="FM24">
        <v>-13</v>
      </c>
      <c r="FN24">
        <v>0</v>
      </c>
      <c r="FO24">
        <v>0</v>
      </c>
      <c r="FQ24">
        <v>1931</v>
      </c>
      <c r="FR24">
        <f t="shared" si="36"/>
        <v>228050.99999999997</v>
      </c>
      <c r="FS24">
        <f t="shared" si="37"/>
        <v>168936.74240728791</v>
      </c>
      <c r="FT24" s="3">
        <f t="shared" si="38"/>
        <v>0.12643503551863639</v>
      </c>
      <c r="FU24" s="3">
        <f t="shared" si="39"/>
        <v>9.3661168013594226E-2</v>
      </c>
      <c r="FW24" s="39">
        <f t="shared" si="40"/>
        <v>-1.9621146234426434</v>
      </c>
      <c r="FX24">
        <v>-13</v>
      </c>
      <c r="FY24" s="1">
        <v>1</v>
      </c>
      <c r="FZ24" s="42">
        <v>0</v>
      </c>
      <c r="GA24" s="42"/>
      <c r="GB24" s="42"/>
      <c r="GC24">
        <v>1931</v>
      </c>
      <c r="GD24">
        <f t="shared" si="41"/>
        <v>93259.058195948659</v>
      </c>
      <c r="GE24">
        <f t="shared" si="42"/>
        <v>74943.189032693597</v>
      </c>
      <c r="GF24">
        <f t="shared" si="43"/>
        <v>0.1003095129313548</v>
      </c>
      <c r="GG24" s="3">
        <f t="shared" si="44"/>
        <v>8.0608950324125406E-2</v>
      </c>
      <c r="GI24">
        <f t="shared" si="45"/>
        <v>-2.109261216807393</v>
      </c>
      <c r="GJ24">
        <v>-13</v>
      </c>
      <c r="GK24">
        <v>0</v>
      </c>
      <c r="GM24">
        <v>1931</v>
      </c>
      <c r="GN24">
        <f t="shared" si="46"/>
        <v>87840.5</v>
      </c>
      <c r="GO24" s="1">
        <f t="shared" si="47"/>
        <v>64743.124832503978</v>
      </c>
      <c r="GP24" s="3">
        <f t="shared" si="48"/>
        <v>0.15221018887541155</v>
      </c>
      <c r="GQ24" s="3">
        <f t="shared" si="49"/>
        <v>0.11218701235921674</v>
      </c>
      <c r="GS24" s="39">
        <f t="shared" si="50"/>
        <v>-1.7060185706524944</v>
      </c>
      <c r="GT24" s="37">
        <v>-13</v>
      </c>
      <c r="GU24">
        <v>0</v>
      </c>
      <c r="GV24" s="39">
        <v>0</v>
      </c>
      <c r="GX24">
        <v>1931</v>
      </c>
      <c r="GY24">
        <f t="shared" si="51"/>
        <v>59544.000000000007</v>
      </c>
      <c r="GZ24">
        <f t="shared" si="52"/>
        <v>36643.205918588617</v>
      </c>
      <c r="HA24">
        <f t="shared" si="53"/>
        <v>0.13727849939826536</v>
      </c>
      <c r="HB24" s="3">
        <f t="shared" si="54"/>
        <v>8.4480792718753889E-2</v>
      </c>
      <c r="HD24">
        <f t="shared" si="55"/>
        <v>-2.04890340107834</v>
      </c>
      <c r="HE24">
        <v>-13</v>
      </c>
      <c r="HF24">
        <v>0</v>
      </c>
      <c r="HG24" s="39">
        <v>0</v>
      </c>
      <c r="HI24">
        <v>1931</v>
      </c>
      <c r="HJ24">
        <f t="shared" si="56"/>
        <v>20968</v>
      </c>
      <c r="HK24">
        <f t="shared" si="57"/>
        <v>14288.224171547026</v>
      </c>
      <c r="HL24">
        <f t="shared" si="58"/>
        <v>9.1777734007397194E-2</v>
      </c>
      <c r="HM24" s="3">
        <f t="shared" si="59"/>
        <v>6.2540100985039399E-2</v>
      </c>
      <c r="HO24">
        <f t="shared" si="60"/>
        <v>-2.3971955323784329</v>
      </c>
      <c r="HP24">
        <v>-13</v>
      </c>
      <c r="HQ24">
        <v>0</v>
      </c>
      <c r="HS24">
        <v>1931</v>
      </c>
      <c r="HT24" s="1">
        <f t="shared" si="61"/>
        <v>619.5</v>
      </c>
      <c r="HU24" s="1">
        <f t="shared" si="62"/>
        <v>105.96877082998844</v>
      </c>
      <c r="HV24" s="3">
        <f t="shared" si="63"/>
        <v>0.12710299548625359</v>
      </c>
      <c r="HW24" s="3">
        <f t="shared" si="64"/>
        <v>2.1741643584322616E-2</v>
      </c>
      <c r="HY24" s="37">
        <f t="shared" si="65"/>
        <v>-3.4975998515125339</v>
      </c>
      <c r="HZ24">
        <v>-13</v>
      </c>
      <c r="IA24">
        <v>0</v>
      </c>
      <c r="IB24">
        <v>1</v>
      </c>
      <c r="IC24" s="37">
        <v>0</v>
      </c>
      <c r="IE24">
        <v>1931</v>
      </c>
      <c r="IF24" s="1">
        <f t="shared" si="66"/>
        <v>1735.5</v>
      </c>
      <c r="IG24">
        <f t="shared" si="67"/>
        <v>580.23656156040283</v>
      </c>
      <c r="IH24">
        <f t="shared" si="68"/>
        <v>0.21074681238615667</v>
      </c>
      <c r="II24" s="5">
        <f t="shared" si="69"/>
        <v>7.0459813182805447E-2</v>
      </c>
      <c r="IK24" s="39">
        <f t="shared" si="70"/>
        <v>-2.3710660181193841</v>
      </c>
      <c r="IL24">
        <v>-13</v>
      </c>
      <c r="IM24">
        <v>0</v>
      </c>
      <c r="IN24">
        <v>0</v>
      </c>
      <c r="IO24" s="39">
        <v>0</v>
      </c>
      <c r="IQ24">
        <v>1931</v>
      </c>
      <c r="IR24" s="42">
        <f t="shared" si="71"/>
        <v>819268.5581959486</v>
      </c>
      <c r="IS24" s="1">
        <f t="shared" si="72"/>
        <v>565486.62510030728</v>
      </c>
      <c r="IT24" s="1">
        <f t="shared" si="73"/>
        <v>556023.71511536476</v>
      </c>
      <c r="IV24">
        <v>1931</v>
      </c>
      <c r="IW24" s="3">
        <f t="shared" si="74"/>
        <v>0.12502792959090972</v>
      </c>
      <c r="IX24" s="3">
        <f t="shared" si="75"/>
        <v>8.6296971934783778E-2</v>
      </c>
      <c r="IY24" s="3">
        <f t="shared" si="76"/>
        <v>8.4854341362008895E-2</v>
      </c>
    </row>
    <row r="25" spans="1:259" x14ac:dyDescent="0.25">
      <c r="A25" s="30">
        <v>1932</v>
      </c>
      <c r="B25" s="42">
        <v>794.51836901899526</v>
      </c>
      <c r="C25" s="1">
        <f t="shared" si="2"/>
        <v>592.46681744394346</v>
      </c>
      <c r="E25">
        <v>1932</v>
      </c>
      <c r="F25" s="3">
        <f t="shared" si="3"/>
        <v>0.12030288473424845</v>
      </c>
      <c r="G25" s="3">
        <f t="shared" si="4"/>
        <v>8.9709023764712612E-2</v>
      </c>
      <c r="I25">
        <v>1932</v>
      </c>
      <c r="J25">
        <f t="shared" si="5"/>
        <v>-1.6472543145010832</v>
      </c>
      <c r="K25">
        <f t="shared" si="6"/>
        <v>-1.9731299776266251</v>
      </c>
      <c r="N25">
        <v>-12</v>
      </c>
      <c r="Q25" s="1">
        <v>755</v>
      </c>
      <c r="X25" s="1">
        <v>939.07268212314648</v>
      </c>
      <c r="Y25" s="1">
        <v>6604.3168522026936</v>
      </c>
      <c r="AA25" s="42"/>
      <c r="AC25">
        <v>1932</v>
      </c>
      <c r="AD25" s="8">
        <f t="shared" si="7"/>
        <v>308087</v>
      </c>
      <c r="AE25" s="8">
        <f t="shared" si="8"/>
        <v>226712.00000000003</v>
      </c>
      <c r="AF25" s="8">
        <f t="shared" si="9"/>
        <v>100609.36901899516</v>
      </c>
      <c r="AG25" s="8">
        <f t="shared" si="10"/>
        <v>81300.000000000015</v>
      </c>
      <c r="AH25" s="8">
        <f t="shared" si="11"/>
        <v>56170.999999999993</v>
      </c>
      <c r="AI25" s="8">
        <f t="shared" si="12"/>
        <v>19426</v>
      </c>
      <c r="AJ25" s="8">
        <f t="shared" si="13"/>
        <v>589</v>
      </c>
      <c r="AK25" s="8">
        <f t="shared" si="14"/>
        <v>1624</v>
      </c>
      <c r="AL25" s="1">
        <f t="shared" si="77"/>
        <v>794518.3690189952</v>
      </c>
      <c r="AS25">
        <v>81300</v>
      </c>
      <c r="BC25">
        <v>1932</v>
      </c>
      <c r="BD25">
        <v>308087</v>
      </c>
      <c r="BE25">
        <v>226712</v>
      </c>
      <c r="BF25" s="7">
        <v>60930</v>
      </c>
      <c r="BG25">
        <f>AS25</f>
        <v>81300</v>
      </c>
      <c r="BH25">
        <v>56171</v>
      </c>
      <c r="BI25">
        <v>19426</v>
      </c>
      <c r="BJ25">
        <v>589</v>
      </c>
      <c r="BK25">
        <v>1624</v>
      </c>
      <c r="BL25" s="1">
        <f t="shared" si="15"/>
        <v>754839</v>
      </c>
      <c r="BQ25">
        <v>1932</v>
      </c>
      <c r="BR25" s="42">
        <v>2592.373</v>
      </c>
      <c r="BS25" s="42">
        <v>1813.5809999999999</v>
      </c>
      <c r="BT25" s="42">
        <v>939.07299999999998</v>
      </c>
      <c r="BU25" s="42">
        <v>579.32300000000009</v>
      </c>
      <c r="BV25" s="42">
        <v>436.40800000000002</v>
      </c>
      <c r="BW25" s="42">
        <v>230.60900000000001</v>
      </c>
      <c r="BX25" s="42">
        <v>4.8259999999999996</v>
      </c>
      <c r="BY25" s="42">
        <v>8.24</v>
      </c>
      <c r="BZ25" s="42">
        <f t="shared" si="0"/>
        <v>6604.4330000000009</v>
      </c>
      <c r="CB25" s="39">
        <v>1932</v>
      </c>
      <c r="CM25">
        <v>1932</v>
      </c>
      <c r="CN25" s="3">
        <f t="shared" si="16"/>
        <v>0.11884362319774198</v>
      </c>
      <c r="CO25" s="3">
        <f t="shared" si="17"/>
        <v>0.12500792630712387</v>
      </c>
      <c r="CP25" s="3">
        <f t="shared" si="18"/>
        <v>6.4883134750972501E-2</v>
      </c>
      <c r="CQ25" s="3">
        <f t="shared" si="19"/>
        <v>0.14033622003614563</v>
      </c>
      <c r="CR25" s="3">
        <f t="shared" si="20"/>
        <v>0.12871212260086889</v>
      </c>
      <c r="CS25" s="3">
        <f t="shared" si="21"/>
        <v>8.4237822461395689E-2</v>
      </c>
      <c r="CT25" s="3">
        <f t="shared" si="22"/>
        <v>0.12204724409448819</v>
      </c>
      <c r="CU25" s="3">
        <f t="shared" si="23"/>
        <v>0.19708737864077672</v>
      </c>
      <c r="CV25" s="3">
        <f t="shared" si="24"/>
        <v>0.11429277880478156</v>
      </c>
      <c r="CX25" s="1">
        <v>1932</v>
      </c>
      <c r="CY25" s="3">
        <f t="shared" si="25"/>
        <v>0.11884362319774198</v>
      </c>
      <c r="CZ25" s="3">
        <f t="shared" si="26"/>
        <v>0.12500792630712387</v>
      </c>
      <c r="DA25" s="25">
        <f>DA24+(DA27-DA17)/10</f>
        <v>0.10713689885556837</v>
      </c>
      <c r="DB25" s="3">
        <f t="shared" si="27"/>
        <v>0.14033622003614563</v>
      </c>
      <c r="DC25" s="3">
        <f t="shared" si="28"/>
        <v>0.12871212260086889</v>
      </c>
      <c r="DD25" s="3">
        <f t="shared" si="29"/>
        <v>8.4237822461395689E-2</v>
      </c>
      <c r="DE25" s="18">
        <f t="shared" si="78"/>
        <v>0.12204724409448819</v>
      </c>
      <c r="DF25" s="3">
        <f t="shared" si="79"/>
        <v>0.19708737864077672</v>
      </c>
      <c r="DG25" s="3">
        <f t="shared" si="30"/>
        <v>0.12030076904694091</v>
      </c>
      <c r="DI25">
        <v>1932</v>
      </c>
      <c r="DM25">
        <v>1932</v>
      </c>
      <c r="EI25">
        <v>1932</v>
      </c>
      <c r="FF25">
        <f t="shared" si="1"/>
        <v>1932</v>
      </c>
      <c r="FG25">
        <f t="shared" si="31"/>
        <v>308087</v>
      </c>
      <c r="FH25">
        <f t="shared" si="32"/>
        <v>219424.02748987032</v>
      </c>
      <c r="FI25" s="4">
        <f t="shared" si="33"/>
        <v>0.11884362319774198</v>
      </c>
      <c r="FJ25" s="4">
        <f t="shared" si="34"/>
        <v>8.4642151222015627E-2</v>
      </c>
      <c r="FL25">
        <f t="shared" si="35"/>
        <v>-2.0390903640554008</v>
      </c>
      <c r="FM25">
        <v>-12</v>
      </c>
      <c r="FN25">
        <v>0</v>
      </c>
      <c r="FO25">
        <v>0</v>
      </c>
      <c r="FQ25">
        <v>1932</v>
      </c>
      <c r="FR25">
        <f t="shared" si="36"/>
        <v>226712.00000000003</v>
      </c>
      <c r="FS25">
        <f t="shared" si="37"/>
        <v>178827.41078385134</v>
      </c>
      <c r="FT25" s="3">
        <f t="shared" si="38"/>
        <v>0.12500792630712387</v>
      </c>
      <c r="FU25" s="3">
        <f t="shared" si="39"/>
        <v>9.8604589915670351E-2</v>
      </c>
      <c r="FW25" s="39">
        <f t="shared" si="40"/>
        <v>-1.9032340494325006</v>
      </c>
      <c r="FX25">
        <v>-12</v>
      </c>
      <c r="FY25" s="1">
        <v>1</v>
      </c>
      <c r="FZ25" s="42">
        <v>0</v>
      </c>
      <c r="GA25" s="42"/>
      <c r="GB25" s="42"/>
      <c r="GC25">
        <v>1932</v>
      </c>
      <c r="GD25">
        <f t="shared" si="41"/>
        <v>100609.36901899516</v>
      </c>
      <c r="GE25">
        <f t="shared" si="42"/>
        <v>79982.669747971027</v>
      </c>
      <c r="GF25">
        <f t="shared" si="43"/>
        <v>0.10713689885556837</v>
      </c>
      <c r="GG25" s="3">
        <f t="shared" si="44"/>
        <v>8.5171940571149449E-2</v>
      </c>
      <c r="GI25">
        <f t="shared" si="45"/>
        <v>-2.0473072414905049</v>
      </c>
      <c r="GJ25">
        <v>-12</v>
      </c>
      <c r="GK25">
        <v>0</v>
      </c>
      <c r="GM25">
        <v>1932</v>
      </c>
      <c r="GN25">
        <f t="shared" si="46"/>
        <v>81300.000000000015</v>
      </c>
      <c r="GO25" s="1">
        <f t="shared" si="47"/>
        <v>68433.968948643422</v>
      </c>
      <c r="GP25" s="3">
        <f t="shared" si="48"/>
        <v>0.14033622003614565</v>
      </c>
      <c r="GQ25" s="3">
        <f t="shared" si="49"/>
        <v>0.11812748492402929</v>
      </c>
      <c r="GS25" s="39">
        <f t="shared" si="50"/>
        <v>-1.6447595301271174</v>
      </c>
      <c r="GT25" s="37">
        <v>-12</v>
      </c>
      <c r="GU25">
        <v>0</v>
      </c>
      <c r="GV25" s="39">
        <v>0</v>
      </c>
      <c r="GX25">
        <v>1932</v>
      </c>
      <c r="GY25">
        <f t="shared" si="51"/>
        <v>56170.999999999993</v>
      </c>
      <c r="GZ25">
        <f t="shared" si="52"/>
        <v>38951.890330104259</v>
      </c>
      <c r="HA25">
        <f t="shared" si="53"/>
        <v>0.12871212260086889</v>
      </c>
      <c r="HB25" s="3">
        <f t="shared" si="54"/>
        <v>8.9255674346263733E-2</v>
      </c>
      <c r="HD25">
        <f t="shared" si="55"/>
        <v>-1.9866118273862265</v>
      </c>
      <c r="HE25">
        <v>-12</v>
      </c>
      <c r="HF25">
        <v>0</v>
      </c>
      <c r="HG25" s="39">
        <v>0</v>
      </c>
      <c r="HI25">
        <v>1932</v>
      </c>
      <c r="HJ25">
        <f t="shared" si="56"/>
        <v>19426</v>
      </c>
      <c r="HK25">
        <f t="shared" si="57"/>
        <v>15355.104017280571</v>
      </c>
      <c r="HL25">
        <f t="shared" si="58"/>
        <v>8.4237822461395689E-2</v>
      </c>
      <c r="HM25" s="3">
        <f t="shared" si="59"/>
        <v>6.6585016271180089E-2</v>
      </c>
      <c r="HO25">
        <f t="shared" si="60"/>
        <v>-2.3286226933886853</v>
      </c>
      <c r="HP25">
        <v>-12</v>
      </c>
      <c r="HQ25">
        <v>0</v>
      </c>
      <c r="HS25">
        <v>1932</v>
      </c>
      <c r="HT25" s="1">
        <f t="shared" si="61"/>
        <v>589</v>
      </c>
      <c r="HU25" s="1">
        <f t="shared" si="62"/>
        <v>115.42500465315383</v>
      </c>
      <c r="HV25" s="3">
        <f t="shared" si="63"/>
        <v>0.12204724409448819</v>
      </c>
      <c r="HW25" s="3">
        <f t="shared" si="64"/>
        <v>2.3917323798830055E-2</v>
      </c>
      <c r="HY25" s="37">
        <f t="shared" si="65"/>
        <v>-3.3991925883458207</v>
      </c>
      <c r="HZ25">
        <v>-12</v>
      </c>
      <c r="IA25">
        <v>0</v>
      </c>
      <c r="IB25">
        <v>1</v>
      </c>
      <c r="IC25" s="37">
        <v>0</v>
      </c>
      <c r="IE25">
        <v>1932</v>
      </c>
      <c r="IF25" s="1">
        <f t="shared" si="66"/>
        <v>1624</v>
      </c>
      <c r="IG25">
        <f t="shared" si="67"/>
        <v>624.97810187939604</v>
      </c>
      <c r="IH25">
        <f t="shared" si="68"/>
        <v>0.19708737864077672</v>
      </c>
      <c r="II25" s="5">
        <f t="shared" si="69"/>
        <v>7.584685702419855E-2</v>
      </c>
      <c r="IK25" s="39">
        <f t="shared" si="70"/>
        <v>-2.2902271576612838</v>
      </c>
      <c r="IL25">
        <v>-12</v>
      </c>
      <c r="IM25">
        <v>0</v>
      </c>
      <c r="IN25">
        <v>0</v>
      </c>
      <c r="IO25" s="39">
        <v>0</v>
      </c>
      <c r="IQ25">
        <v>1932</v>
      </c>
      <c r="IR25" s="42">
        <f t="shared" si="71"/>
        <v>794518.3690189952</v>
      </c>
      <c r="IS25" s="1">
        <f t="shared" si="72"/>
        <v>601715.47442425357</v>
      </c>
      <c r="IT25" s="1">
        <f t="shared" si="73"/>
        <v>592466.81744394347</v>
      </c>
      <c r="IV25">
        <v>1932</v>
      </c>
      <c r="IW25" s="3">
        <f t="shared" si="74"/>
        <v>0.12030288473424845</v>
      </c>
      <c r="IX25" s="3">
        <f t="shared" si="75"/>
        <v>9.1107817192521062E-2</v>
      </c>
      <c r="IY25" s="3">
        <f t="shared" si="76"/>
        <v>8.9709023764712612E-2</v>
      </c>
    </row>
    <row r="26" spans="1:259" x14ac:dyDescent="0.25">
      <c r="A26" s="30">
        <v>1933</v>
      </c>
      <c r="B26" s="42">
        <v>822.91552836305402</v>
      </c>
      <c r="C26" s="1">
        <f t="shared" si="2"/>
        <v>631.09593076357623</v>
      </c>
      <c r="E26">
        <v>1933</v>
      </c>
      <c r="F26" s="3">
        <f t="shared" si="3"/>
        <v>0.12361540002337763</v>
      </c>
      <c r="G26" s="3">
        <f t="shared" si="4"/>
        <v>9.4800952522611101E-2</v>
      </c>
      <c r="I26">
        <v>1933</v>
      </c>
      <c r="J26">
        <f t="shared" si="5"/>
        <v>-1.6147750809450045</v>
      </c>
      <c r="K26">
        <f t="shared" si="6"/>
        <v>-1.9099996827656631</v>
      </c>
      <c r="N26">
        <v>-11</v>
      </c>
      <c r="Q26" s="1">
        <v>761</v>
      </c>
      <c r="X26" s="1">
        <v>949.10894215327153</v>
      </c>
      <c r="Y26" s="1">
        <v>6657.0631831262745</v>
      </c>
      <c r="AA26" s="42"/>
      <c r="AC26">
        <v>1933</v>
      </c>
      <c r="AD26" s="8">
        <f t="shared" si="7"/>
        <v>309704</v>
      </c>
      <c r="AE26" s="8">
        <f t="shared" si="8"/>
        <v>235613.00000000003</v>
      </c>
      <c r="AF26" s="8">
        <f t="shared" si="9"/>
        <v>108164.52836305408</v>
      </c>
      <c r="AG26" s="8">
        <f t="shared" si="10"/>
        <v>89507</v>
      </c>
      <c r="AH26" s="8">
        <f t="shared" si="11"/>
        <v>56730</v>
      </c>
      <c r="AI26" s="8">
        <f t="shared" si="12"/>
        <v>20863.000000000004</v>
      </c>
      <c r="AJ26" s="8">
        <f t="shared" si="13"/>
        <v>572</v>
      </c>
      <c r="AK26" s="8">
        <f t="shared" si="14"/>
        <v>1761.9999999999998</v>
      </c>
      <c r="AL26" s="1">
        <f t="shared" si="77"/>
        <v>822915.52836305404</v>
      </c>
      <c r="AS26">
        <v>89507</v>
      </c>
      <c r="BC26">
        <v>1933</v>
      </c>
      <c r="BD26">
        <v>309704</v>
      </c>
      <c r="BE26">
        <v>235613</v>
      </c>
      <c r="BF26" s="7">
        <v>46222</v>
      </c>
      <c r="BG26">
        <f t="shared" ref="BG26:BG88" si="81">AS26</f>
        <v>89507</v>
      </c>
      <c r="BH26">
        <v>56730</v>
      </c>
      <c r="BI26">
        <v>20863</v>
      </c>
      <c r="BJ26">
        <v>572</v>
      </c>
      <c r="BK26">
        <v>1762</v>
      </c>
      <c r="BL26" s="1">
        <f t="shared" si="15"/>
        <v>760973</v>
      </c>
      <c r="BQ26">
        <v>1933</v>
      </c>
      <c r="BR26" s="42">
        <v>2614.2739999999999</v>
      </c>
      <c r="BS26" s="42">
        <v>1824.4989999999998</v>
      </c>
      <c r="BT26" s="42">
        <v>949.10900000000004</v>
      </c>
      <c r="BU26" s="42">
        <v>582.79</v>
      </c>
      <c r="BV26" s="42">
        <v>440.779</v>
      </c>
      <c r="BW26" s="42">
        <v>232.17699999999999</v>
      </c>
      <c r="BX26" s="42">
        <v>4.8849999999999998</v>
      </c>
      <c r="BY26" s="42">
        <v>8.6660000000000004</v>
      </c>
      <c r="BZ26" s="42">
        <f t="shared" si="0"/>
        <v>6657.1789999999992</v>
      </c>
      <c r="CB26" s="39">
        <v>1933</v>
      </c>
      <c r="CM26">
        <v>1933</v>
      </c>
      <c r="CN26" s="3">
        <f t="shared" si="16"/>
        <v>0.11846654176264616</v>
      </c>
      <c r="CO26" s="3">
        <f t="shared" si="17"/>
        <v>0.12913846486076455</v>
      </c>
      <c r="CP26" s="3">
        <f t="shared" si="18"/>
        <v>4.8700412702861316E-2</v>
      </c>
      <c r="CQ26" s="3">
        <f t="shared" si="19"/>
        <v>0.15358362360369945</v>
      </c>
      <c r="CR26" s="3">
        <f t="shared" si="20"/>
        <v>0.12870395368200391</v>
      </c>
      <c r="CS26" s="3">
        <f t="shared" si="21"/>
        <v>8.9858168552440609E-2</v>
      </c>
      <c r="CT26" s="3">
        <f t="shared" si="22"/>
        <v>0.11709314227226203</v>
      </c>
      <c r="CU26" s="3">
        <f t="shared" si="23"/>
        <v>0.20332333256404336</v>
      </c>
      <c r="CV26" s="3">
        <f t="shared" si="24"/>
        <v>0.11430862832439989</v>
      </c>
      <c r="CX26" s="1">
        <v>1933</v>
      </c>
      <c r="CY26" s="3">
        <f t="shared" si="25"/>
        <v>0.11846654176264616</v>
      </c>
      <c r="CZ26" s="3">
        <f t="shared" si="26"/>
        <v>0.12913846486076455</v>
      </c>
      <c r="DA26" s="25">
        <f>DA25+(DA27-DA17)/10</f>
        <v>0.11396428477978196</v>
      </c>
      <c r="DB26" s="3">
        <f t="shared" si="27"/>
        <v>0.15358362360369945</v>
      </c>
      <c r="DC26" s="3">
        <f t="shared" si="28"/>
        <v>0.12870395368200391</v>
      </c>
      <c r="DD26" s="3">
        <f t="shared" si="29"/>
        <v>8.9858168552440609E-2</v>
      </c>
      <c r="DE26" s="18">
        <f t="shared" si="78"/>
        <v>0.11709314227226203</v>
      </c>
      <c r="DF26" s="3">
        <f t="shared" si="79"/>
        <v>0.20332333256404336</v>
      </c>
      <c r="DG26" s="3">
        <f t="shared" si="30"/>
        <v>0.12361324945041348</v>
      </c>
      <c r="DI26">
        <v>1933</v>
      </c>
      <c r="DM26">
        <v>1933</v>
      </c>
      <c r="EI26">
        <v>1933</v>
      </c>
      <c r="FF26">
        <f t="shared" si="1"/>
        <v>1933</v>
      </c>
      <c r="FG26">
        <f t="shared" si="31"/>
        <v>309704</v>
      </c>
      <c r="FH26">
        <f t="shared" si="32"/>
        <v>234146.5185635348</v>
      </c>
      <c r="FI26" s="4">
        <f t="shared" si="33"/>
        <v>0.11846654176264616</v>
      </c>
      <c r="FJ26" s="4">
        <f t="shared" si="34"/>
        <v>8.9564643401393584E-2</v>
      </c>
      <c r="FL26">
        <f t="shared" si="35"/>
        <v>-1.9749644233669632</v>
      </c>
      <c r="FM26">
        <v>-11</v>
      </c>
      <c r="FN26">
        <v>0</v>
      </c>
      <c r="FO26">
        <v>0</v>
      </c>
      <c r="FQ26">
        <v>1933</v>
      </c>
      <c r="FR26">
        <f t="shared" si="36"/>
        <v>235613.00000000003</v>
      </c>
      <c r="FS26">
        <f t="shared" si="37"/>
        <v>189325.14704012623</v>
      </c>
      <c r="FT26" s="3">
        <f t="shared" si="38"/>
        <v>0.12913846486076455</v>
      </c>
      <c r="FU26" s="3">
        <f t="shared" si="39"/>
        <v>0.10376829312601775</v>
      </c>
      <c r="FW26" s="39">
        <f t="shared" si="40"/>
        <v>-1.8443534754223583</v>
      </c>
      <c r="FX26">
        <v>-11</v>
      </c>
      <c r="FY26" s="1">
        <v>1</v>
      </c>
      <c r="FZ26" s="42">
        <v>0</v>
      </c>
      <c r="GA26" s="42"/>
      <c r="GB26" s="42"/>
      <c r="GC26">
        <v>1933</v>
      </c>
      <c r="GD26">
        <f t="shared" si="41"/>
        <v>108164.52836305408</v>
      </c>
      <c r="GE26">
        <f t="shared" si="42"/>
        <v>85380.187257405909</v>
      </c>
      <c r="GF26">
        <f t="shared" si="43"/>
        <v>0.11396428477978196</v>
      </c>
      <c r="GG26" s="3">
        <f t="shared" si="44"/>
        <v>8.9958252695323621E-2</v>
      </c>
      <c r="GI26">
        <f t="shared" si="45"/>
        <v>-1.9853532661736173</v>
      </c>
      <c r="GJ26">
        <v>-11</v>
      </c>
      <c r="GK26">
        <v>0</v>
      </c>
      <c r="GM26">
        <v>1933</v>
      </c>
      <c r="GN26">
        <f t="shared" si="46"/>
        <v>89507</v>
      </c>
      <c r="GO26" s="1">
        <f t="shared" si="47"/>
        <v>72451.996993449677</v>
      </c>
      <c r="GP26" s="3">
        <f t="shared" si="48"/>
        <v>0.15358362360369945</v>
      </c>
      <c r="GQ26" s="3">
        <f t="shared" si="49"/>
        <v>0.12431921788886166</v>
      </c>
      <c r="GS26" s="39">
        <f t="shared" si="50"/>
        <v>-1.5835004896017404</v>
      </c>
      <c r="GT26" s="37">
        <v>-11</v>
      </c>
      <c r="GU26">
        <v>0</v>
      </c>
      <c r="GV26" s="39">
        <v>0</v>
      </c>
      <c r="GX26">
        <v>1933</v>
      </c>
      <c r="GY26">
        <f t="shared" si="51"/>
        <v>56730</v>
      </c>
      <c r="GZ26">
        <f t="shared" si="52"/>
        <v>41548.545346081228</v>
      </c>
      <c r="HA26">
        <f t="shared" si="53"/>
        <v>0.12870395368200391</v>
      </c>
      <c r="HB26" s="3">
        <f t="shared" si="54"/>
        <v>9.4261626225571604E-2</v>
      </c>
      <c r="HD26">
        <f t="shared" si="55"/>
        <v>-1.9243202536941131</v>
      </c>
      <c r="HE26">
        <v>-11</v>
      </c>
      <c r="HF26">
        <v>0</v>
      </c>
      <c r="HG26" s="39">
        <v>0</v>
      </c>
      <c r="HI26">
        <v>1933</v>
      </c>
      <c r="HJ26">
        <f t="shared" si="56"/>
        <v>20863.000000000004</v>
      </c>
      <c r="HK26">
        <f t="shared" si="57"/>
        <v>16453.125021364434</v>
      </c>
      <c r="HL26">
        <f t="shared" si="58"/>
        <v>8.9858168552440623E-2</v>
      </c>
      <c r="HM26" s="3">
        <f t="shared" si="59"/>
        <v>7.086457754801051E-2</v>
      </c>
      <c r="HO26">
        <f t="shared" si="60"/>
        <v>-2.2600498543989382</v>
      </c>
      <c r="HP26">
        <v>-11</v>
      </c>
      <c r="HQ26">
        <v>0</v>
      </c>
      <c r="HS26">
        <v>1933</v>
      </c>
      <c r="HT26" s="1">
        <f t="shared" si="61"/>
        <v>572</v>
      </c>
      <c r="HU26" s="1">
        <f t="shared" si="62"/>
        <v>128.48893761336899</v>
      </c>
      <c r="HV26" s="3">
        <f t="shared" si="63"/>
        <v>0.11709314227226203</v>
      </c>
      <c r="HW26" s="3">
        <f t="shared" si="64"/>
        <v>2.6302750790863662E-2</v>
      </c>
      <c r="HY26" s="37">
        <f t="shared" si="65"/>
        <v>-3.3007853251791084</v>
      </c>
      <c r="HZ26">
        <v>-11</v>
      </c>
      <c r="IA26">
        <v>0</v>
      </c>
      <c r="IB26">
        <v>1</v>
      </c>
      <c r="IC26" s="37">
        <v>0</v>
      </c>
      <c r="IE26">
        <v>1933</v>
      </c>
      <c r="IF26" s="1">
        <f t="shared" si="66"/>
        <v>1761.9999999999998</v>
      </c>
      <c r="IG26">
        <f t="shared" si="67"/>
        <v>707.15624051774694</v>
      </c>
      <c r="IH26">
        <f t="shared" si="68"/>
        <v>0.20332333256404334</v>
      </c>
      <c r="II26" s="5">
        <f t="shared" si="69"/>
        <v>8.1601227846497454E-2</v>
      </c>
      <c r="IK26" s="39">
        <f t="shared" si="70"/>
        <v>-2.209388297203184</v>
      </c>
      <c r="IL26">
        <v>-11</v>
      </c>
      <c r="IM26">
        <v>0</v>
      </c>
      <c r="IN26">
        <v>0</v>
      </c>
      <c r="IO26" s="39">
        <v>0</v>
      </c>
      <c r="IQ26">
        <v>1933</v>
      </c>
      <c r="IR26" s="42">
        <f t="shared" si="71"/>
        <v>822915.52836305404</v>
      </c>
      <c r="IS26" s="1">
        <f t="shared" si="72"/>
        <v>640141.1654000933</v>
      </c>
      <c r="IT26" s="1">
        <f t="shared" si="73"/>
        <v>631095.93076357618</v>
      </c>
      <c r="IV26">
        <v>1933</v>
      </c>
      <c r="IW26" s="3">
        <f t="shared" si="74"/>
        <v>0.12361540002337763</v>
      </c>
      <c r="IX26" s="3">
        <f t="shared" si="75"/>
        <v>9.6158022099164422E-2</v>
      </c>
      <c r="IY26" s="3">
        <f t="shared" si="76"/>
        <v>9.4800952522611101E-2</v>
      </c>
    </row>
    <row r="27" spans="1:259" x14ac:dyDescent="0.25">
      <c r="A27" s="30">
        <v>1934</v>
      </c>
      <c r="B27" s="42">
        <v>863.98199999999997</v>
      </c>
      <c r="C27" s="1">
        <f t="shared" si="2"/>
        <v>671.75509138777295</v>
      </c>
      <c r="E27">
        <v>1934</v>
      </c>
      <c r="F27" s="3">
        <f t="shared" si="3"/>
        <v>0.12879189280383527</v>
      </c>
      <c r="G27" s="3">
        <f t="shared" si="4"/>
        <v>0.10013705114278379</v>
      </c>
      <c r="I27">
        <v>1934</v>
      </c>
      <c r="J27">
        <f t="shared" si="5"/>
        <v>-1.5653868752174871</v>
      </c>
      <c r="K27">
        <f t="shared" si="6"/>
        <v>-1.8468693879047016</v>
      </c>
      <c r="N27">
        <v>-10</v>
      </c>
      <c r="Q27" s="1">
        <v>864</v>
      </c>
      <c r="X27" s="1">
        <v>959.79313779799008</v>
      </c>
      <c r="Y27" s="1">
        <v>6708.357033900752</v>
      </c>
      <c r="AA27" s="42"/>
      <c r="AC27">
        <v>1934</v>
      </c>
      <c r="AD27" s="8">
        <f t="shared" si="7"/>
        <v>320801</v>
      </c>
      <c r="AE27" s="8">
        <f t="shared" si="8"/>
        <v>245847</v>
      </c>
      <c r="AF27" s="8">
        <f t="shared" si="9"/>
        <v>115935</v>
      </c>
      <c r="AG27" s="8">
        <f t="shared" si="10"/>
        <v>96916.000000000015</v>
      </c>
      <c r="AH27" s="8">
        <f t="shared" si="11"/>
        <v>60471.999999999993</v>
      </c>
      <c r="AI27" s="8">
        <f t="shared" si="12"/>
        <v>21534</v>
      </c>
      <c r="AJ27" s="8">
        <f t="shared" si="13"/>
        <v>673.00000000000011</v>
      </c>
      <c r="AK27" s="8">
        <f t="shared" si="14"/>
        <v>1804</v>
      </c>
      <c r="AL27" s="1">
        <f t="shared" si="77"/>
        <v>863982</v>
      </c>
      <c r="AS27">
        <v>96916</v>
      </c>
      <c r="BC27">
        <v>1934</v>
      </c>
      <c r="BD27">
        <v>320801</v>
      </c>
      <c r="BE27">
        <v>245847</v>
      </c>
      <c r="BF27" s="7">
        <v>115935</v>
      </c>
      <c r="BG27">
        <f t="shared" si="81"/>
        <v>96916</v>
      </c>
      <c r="BH27" s="7">
        <v>60472</v>
      </c>
      <c r="BI27" s="7">
        <v>21534</v>
      </c>
      <c r="BJ27" s="7">
        <v>673</v>
      </c>
      <c r="BK27" s="7">
        <v>1804</v>
      </c>
      <c r="BL27" s="1">
        <f t="shared" si="15"/>
        <v>863982</v>
      </c>
      <c r="BQ27">
        <v>1934</v>
      </c>
      <c r="BR27" s="42">
        <v>2637.1970000000001</v>
      </c>
      <c r="BS27" s="42">
        <v>1837.07</v>
      </c>
      <c r="BT27" s="42">
        <v>959.79300000000012</v>
      </c>
      <c r="BU27" s="42">
        <v>584.54999999999995</v>
      </c>
      <c r="BV27" s="42">
        <v>443.92399999999998</v>
      </c>
      <c r="BW27" s="42">
        <v>231.64</v>
      </c>
      <c r="BX27" s="42">
        <v>5.0529999999999999</v>
      </c>
      <c r="BY27" s="42">
        <v>9.2430000000000003</v>
      </c>
      <c r="BZ27" s="42">
        <f t="shared" si="0"/>
        <v>6708.47</v>
      </c>
      <c r="CB27" s="39">
        <v>1934</v>
      </c>
      <c r="CM27">
        <v>1934</v>
      </c>
      <c r="CN27" s="3">
        <f t="shared" si="16"/>
        <v>0.12164468562644352</v>
      </c>
      <c r="CO27" s="3">
        <f t="shared" si="17"/>
        <v>0.13382560272608013</v>
      </c>
      <c r="CP27" s="3">
        <f t="shared" si="18"/>
        <v>0.12079167070399553</v>
      </c>
      <c r="CQ27" s="3">
        <f t="shared" si="19"/>
        <v>0.16579591138482597</v>
      </c>
      <c r="CR27" s="3">
        <f t="shared" si="20"/>
        <v>0.13622151539452698</v>
      </c>
      <c r="CS27" s="3">
        <f t="shared" si="21"/>
        <v>9.2963218787774138E-2</v>
      </c>
      <c r="CT27" s="3">
        <f t="shared" si="22"/>
        <v>0.13318820502671683</v>
      </c>
      <c r="CU27" s="3">
        <f t="shared" si="23"/>
        <v>0.19517472682029643</v>
      </c>
      <c r="CV27" s="3">
        <f t="shared" si="24"/>
        <v>0.12878972403543579</v>
      </c>
      <c r="CX27" s="1">
        <v>1934</v>
      </c>
      <c r="CY27" s="3">
        <f t="shared" si="25"/>
        <v>0.12164468562644352</v>
      </c>
      <c r="CZ27" s="3">
        <f t="shared" si="26"/>
        <v>0.13382560272608013</v>
      </c>
      <c r="DA27" s="3">
        <f t="shared" si="26"/>
        <v>0.12079167070399553</v>
      </c>
      <c r="DB27" s="3">
        <f t="shared" si="27"/>
        <v>0.16579591138482597</v>
      </c>
      <c r="DC27" s="3">
        <f t="shared" si="28"/>
        <v>0.13622151539452698</v>
      </c>
      <c r="DD27" s="3">
        <f t="shared" si="29"/>
        <v>9.2963218787774138E-2</v>
      </c>
      <c r="DE27" s="18">
        <f t="shared" si="78"/>
        <v>0.13318820502671683</v>
      </c>
      <c r="DF27" s="3">
        <f t="shared" si="79"/>
        <v>0.19517472682029643</v>
      </c>
      <c r="DG27" s="3">
        <f t="shared" si="30"/>
        <v>0.12878972403543579</v>
      </c>
      <c r="DI27">
        <v>1934</v>
      </c>
      <c r="DM27">
        <v>1934</v>
      </c>
      <c r="EI27">
        <v>1934</v>
      </c>
      <c r="FF27">
        <f t="shared" si="1"/>
        <v>1934</v>
      </c>
      <c r="FG27">
        <f t="shared" si="31"/>
        <v>320801</v>
      </c>
      <c r="FH27">
        <f t="shared" si="32"/>
        <v>249826.18531911305</v>
      </c>
      <c r="FI27" s="4">
        <f t="shared" si="33"/>
        <v>0.12164468562644352</v>
      </c>
      <c r="FJ27" s="4">
        <f t="shared" si="34"/>
        <v>9.473171147969342E-2</v>
      </c>
      <c r="FL27">
        <f t="shared" si="35"/>
        <v>-1.9108384826785256</v>
      </c>
      <c r="FM27">
        <v>-10</v>
      </c>
      <c r="FN27">
        <v>0</v>
      </c>
      <c r="FO27">
        <v>0</v>
      </c>
      <c r="FQ27">
        <v>1934</v>
      </c>
      <c r="FR27">
        <f t="shared" si="36"/>
        <v>245847</v>
      </c>
      <c r="FS27">
        <f t="shared" si="37"/>
        <v>200530.4807264221</v>
      </c>
      <c r="FT27" s="3">
        <f t="shared" si="38"/>
        <v>0.13382560272608013</v>
      </c>
      <c r="FU27" s="3">
        <f t="shared" si="39"/>
        <v>0.10915777881431959</v>
      </c>
      <c r="FW27" s="39">
        <f t="shared" si="40"/>
        <v>-1.7854729014122155</v>
      </c>
      <c r="FX27">
        <v>-10</v>
      </c>
      <c r="FY27" s="1">
        <v>1</v>
      </c>
      <c r="FZ27" s="42">
        <v>0</v>
      </c>
      <c r="GA27" s="42"/>
      <c r="GB27" s="42"/>
      <c r="GC27">
        <v>1934</v>
      </c>
      <c r="GD27">
        <f t="shared" si="41"/>
        <v>115935</v>
      </c>
      <c r="GE27">
        <f t="shared" si="42"/>
        <v>91156.167882144466</v>
      </c>
      <c r="GF27">
        <f t="shared" si="43"/>
        <v>0.12079167070399553</v>
      </c>
      <c r="GG27" s="3">
        <f t="shared" si="44"/>
        <v>9.4974820489568526E-2</v>
      </c>
      <c r="GI27">
        <f t="shared" si="45"/>
        <v>-1.9233992908567292</v>
      </c>
      <c r="GJ27">
        <v>-10</v>
      </c>
      <c r="GK27">
        <v>0</v>
      </c>
      <c r="GM27">
        <v>1934</v>
      </c>
      <c r="GN27">
        <f t="shared" si="46"/>
        <v>96916.000000000015</v>
      </c>
      <c r="GO27" s="1">
        <f t="shared" si="47"/>
        <v>76439.344200394291</v>
      </c>
      <c r="GP27" s="3">
        <f t="shared" si="48"/>
        <v>0.16579591138482599</v>
      </c>
      <c r="GQ27" s="3">
        <f t="shared" si="49"/>
        <v>0.1307661349762968</v>
      </c>
      <c r="GS27" s="39">
        <f t="shared" si="50"/>
        <v>-1.5222414490763634</v>
      </c>
      <c r="GT27" s="37">
        <v>-10</v>
      </c>
      <c r="GU27">
        <v>0</v>
      </c>
      <c r="GV27" s="39">
        <v>0</v>
      </c>
      <c r="GX27">
        <v>1934</v>
      </c>
      <c r="GY27">
        <f t="shared" si="51"/>
        <v>60471.999999999993</v>
      </c>
      <c r="GZ27">
        <f t="shared" si="52"/>
        <v>44172.838872866036</v>
      </c>
      <c r="HA27">
        <f t="shared" si="53"/>
        <v>0.13622151539452698</v>
      </c>
      <c r="HB27" s="3">
        <f t="shared" si="54"/>
        <v>9.9505408297064446E-2</v>
      </c>
      <c r="HD27">
        <f t="shared" si="55"/>
        <v>-1.8620286800019996</v>
      </c>
      <c r="HE27">
        <v>-10</v>
      </c>
      <c r="HF27">
        <v>0</v>
      </c>
      <c r="HG27" s="39">
        <v>0</v>
      </c>
      <c r="HI27">
        <v>1934</v>
      </c>
      <c r="HJ27">
        <f t="shared" si="56"/>
        <v>21534</v>
      </c>
      <c r="HK27">
        <f t="shared" si="57"/>
        <v>17463.073988390894</v>
      </c>
      <c r="HL27">
        <f t="shared" si="58"/>
        <v>9.2963218787774138E-2</v>
      </c>
      <c r="HM27" s="3">
        <f t="shared" si="59"/>
        <v>7.5388853343079321E-2</v>
      </c>
      <c r="HO27">
        <f t="shared" si="60"/>
        <v>-2.1914770154091912</v>
      </c>
      <c r="HP27">
        <v>-10</v>
      </c>
      <c r="HQ27">
        <v>0</v>
      </c>
      <c r="HS27">
        <v>1934</v>
      </c>
      <c r="HT27" s="1">
        <f t="shared" si="61"/>
        <v>673.00000000000011</v>
      </c>
      <c r="HU27" s="1">
        <f t="shared" si="62"/>
        <v>146.11499512417336</v>
      </c>
      <c r="HV27" s="3">
        <f t="shared" si="63"/>
        <v>0.13318820502671683</v>
      </c>
      <c r="HW27" s="3">
        <f t="shared" si="64"/>
        <v>2.8916484291346401E-2</v>
      </c>
      <c r="HY27" s="37">
        <f t="shared" si="65"/>
        <v>-3.2023780620123961</v>
      </c>
      <c r="HZ27">
        <v>-10</v>
      </c>
      <c r="IA27">
        <v>0</v>
      </c>
      <c r="IB27">
        <v>1</v>
      </c>
      <c r="IC27" s="37">
        <v>0</v>
      </c>
      <c r="IE27">
        <v>1934</v>
      </c>
      <c r="IF27" s="1">
        <f t="shared" si="66"/>
        <v>1804</v>
      </c>
      <c r="IG27">
        <f t="shared" si="67"/>
        <v>810.99044379277314</v>
      </c>
      <c r="IH27">
        <f t="shared" si="68"/>
        <v>0.19517472682029643</v>
      </c>
      <c r="II27" s="5">
        <f t="shared" si="69"/>
        <v>8.7741041197963124E-2</v>
      </c>
      <c r="IK27" s="39">
        <f t="shared" si="70"/>
        <v>-2.1285494367450841</v>
      </c>
      <c r="IL27">
        <v>-10</v>
      </c>
      <c r="IM27">
        <v>0</v>
      </c>
      <c r="IN27">
        <v>0</v>
      </c>
      <c r="IO27" s="39">
        <v>0</v>
      </c>
      <c r="IQ27">
        <v>1934</v>
      </c>
      <c r="IR27" s="42">
        <f t="shared" si="71"/>
        <v>863982</v>
      </c>
      <c r="IS27" s="1">
        <f t="shared" si="72"/>
        <v>680545.19642824773</v>
      </c>
      <c r="IT27" s="1">
        <f t="shared" si="73"/>
        <v>671755.09138777293</v>
      </c>
      <c r="IV27">
        <v>1934</v>
      </c>
      <c r="IW27" s="3">
        <f t="shared" si="74"/>
        <v>0.12879189280383527</v>
      </c>
      <c r="IX27" s="3">
        <f t="shared" si="75"/>
        <v>0.10144566442545733</v>
      </c>
      <c r="IY27" s="3">
        <f t="shared" si="76"/>
        <v>0.10013705114278379</v>
      </c>
    </row>
    <row r="28" spans="1:259" x14ac:dyDescent="0.25">
      <c r="A28" s="30">
        <v>1935</v>
      </c>
      <c r="B28" s="42">
        <v>910.21799999999996</v>
      </c>
      <c r="C28" s="1">
        <f t="shared" si="2"/>
        <v>714.38745032397674</v>
      </c>
      <c r="E28">
        <v>1935</v>
      </c>
      <c r="F28" s="3">
        <f t="shared" si="3"/>
        <v>0.1347053339033959</v>
      </c>
      <c r="G28" s="3">
        <f t="shared" si="4"/>
        <v>0.10572390353990685</v>
      </c>
      <c r="I28">
        <v>1935</v>
      </c>
      <c r="J28">
        <f t="shared" si="5"/>
        <v>-1.5108522186823199</v>
      </c>
      <c r="K28">
        <f t="shared" si="6"/>
        <v>-1.7837390930437396</v>
      </c>
      <c r="N28">
        <v>-9</v>
      </c>
      <c r="Q28" s="1">
        <v>910</v>
      </c>
      <c r="X28" s="1">
        <v>971.22632705599392</v>
      </c>
      <c r="Y28" s="1">
        <v>6757.1043671720081</v>
      </c>
      <c r="AA28" s="42"/>
      <c r="AC28">
        <v>1935</v>
      </c>
      <c r="AD28" s="8">
        <f t="shared" si="7"/>
        <v>341255.00000000006</v>
      </c>
      <c r="AE28" s="8">
        <f t="shared" si="8"/>
        <v>260287.99999999994</v>
      </c>
      <c r="AF28" s="8">
        <f t="shared" si="9"/>
        <v>125550.00000000001</v>
      </c>
      <c r="AG28" s="8">
        <f t="shared" si="10"/>
        <v>93258</v>
      </c>
      <c r="AH28" s="8">
        <f t="shared" si="11"/>
        <v>63538.999999999993</v>
      </c>
      <c r="AI28" s="8">
        <f t="shared" si="12"/>
        <v>23475</v>
      </c>
      <c r="AJ28" s="8">
        <f t="shared" si="13"/>
        <v>772.99999999999989</v>
      </c>
      <c r="AK28" s="8">
        <f t="shared" si="14"/>
        <v>2080</v>
      </c>
      <c r="AL28" s="1">
        <f t="shared" si="77"/>
        <v>910218</v>
      </c>
      <c r="AS28">
        <v>93258</v>
      </c>
      <c r="BC28">
        <v>1935</v>
      </c>
      <c r="BD28">
        <v>341255</v>
      </c>
      <c r="BE28">
        <v>260288</v>
      </c>
      <c r="BF28" s="7">
        <v>125550</v>
      </c>
      <c r="BG28">
        <f t="shared" si="81"/>
        <v>93258</v>
      </c>
      <c r="BH28" s="7">
        <v>63539</v>
      </c>
      <c r="BI28" s="7">
        <v>23475</v>
      </c>
      <c r="BJ28" s="7">
        <v>773</v>
      </c>
      <c r="BK28" s="7">
        <v>2080</v>
      </c>
      <c r="BL28" s="1">
        <f t="shared" si="15"/>
        <v>910218</v>
      </c>
      <c r="BQ28">
        <v>1935</v>
      </c>
      <c r="BR28" s="42">
        <v>2658.922</v>
      </c>
      <c r="BS28" s="42">
        <v>1842.1709999999998</v>
      </c>
      <c r="BT28" s="42">
        <v>971.22600000000011</v>
      </c>
      <c r="BU28" s="42">
        <v>586.85</v>
      </c>
      <c r="BV28" s="42">
        <v>449.90600000000001</v>
      </c>
      <c r="BW28" s="42">
        <v>233.42500000000001</v>
      </c>
      <c r="BX28" s="42">
        <v>5.2569999999999997</v>
      </c>
      <c r="BY28" s="42">
        <v>9.4649999999999999</v>
      </c>
      <c r="BZ28" s="42">
        <f t="shared" si="0"/>
        <v>6757.2219999999998</v>
      </c>
      <c r="CB28" s="39">
        <v>1935</v>
      </c>
      <c r="CM28">
        <v>1935</v>
      </c>
      <c r="CN28" s="3">
        <f t="shared" si="16"/>
        <v>0.12834336622134837</v>
      </c>
      <c r="CO28" s="3">
        <f t="shared" si="17"/>
        <v>0.1412941578170539</v>
      </c>
      <c r="CP28" s="3">
        <f t="shared" si="18"/>
        <v>0.12926960357321571</v>
      </c>
      <c r="CQ28" s="3">
        <f t="shared" si="19"/>
        <v>0.158912839737582</v>
      </c>
      <c r="CR28" s="3">
        <f t="shared" si="20"/>
        <v>0.14122727858708262</v>
      </c>
      <c r="CS28" s="3">
        <f t="shared" si="21"/>
        <v>0.10056763414372925</v>
      </c>
      <c r="CT28" s="3">
        <f t="shared" si="22"/>
        <v>0.14704203918584743</v>
      </c>
      <c r="CU28" s="3">
        <f t="shared" si="23"/>
        <v>0.21975699947173799</v>
      </c>
      <c r="CV28" s="3">
        <f t="shared" si="24"/>
        <v>0.13470298889099691</v>
      </c>
      <c r="CX28" s="1">
        <v>1935</v>
      </c>
      <c r="CY28" s="3">
        <f t="shared" si="25"/>
        <v>0.12834336622134837</v>
      </c>
      <c r="CZ28" s="3">
        <f t="shared" si="26"/>
        <v>0.1412941578170539</v>
      </c>
      <c r="DA28" s="3">
        <f t="shared" si="26"/>
        <v>0.12926960357321571</v>
      </c>
      <c r="DB28" s="3">
        <f t="shared" si="27"/>
        <v>0.158912839737582</v>
      </c>
      <c r="DC28" s="3">
        <f t="shared" si="28"/>
        <v>0.14122727858708262</v>
      </c>
      <c r="DD28" s="3">
        <f t="shared" si="29"/>
        <v>0.10056763414372925</v>
      </c>
      <c r="DE28" s="18">
        <f t="shared" si="78"/>
        <v>0.14704203918584743</v>
      </c>
      <c r="DF28" s="3">
        <f t="shared" si="79"/>
        <v>0.21975699947173799</v>
      </c>
      <c r="DG28" s="3">
        <f t="shared" si="30"/>
        <v>0.13470298889099691</v>
      </c>
      <c r="DI28">
        <v>1935</v>
      </c>
      <c r="DM28">
        <v>1935</v>
      </c>
      <c r="EI28">
        <v>1935</v>
      </c>
      <c r="FF28">
        <f t="shared" si="1"/>
        <v>1935</v>
      </c>
      <c r="FG28">
        <f t="shared" si="31"/>
        <v>341255.00000000006</v>
      </c>
      <c r="FH28">
        <f t="shared" si="32"/>
        <v>266292.68202677526</v>
      </c>
      <c r="FI28" s="4">
        <f t="shared" si="33"/>
        <v>0.12834336622134837</v>
      </c>
      <c r="FJ28" s="4">
        <f t="shared" si="34"/>
        <v>0.10015061819292753</v>
      </c>
      <c r="FL28">
        <f t="shared" si="35"/>
        <v>-1.8467125419900881</v>
      </c>
      <c r="FM28">
        <v>-9</v>
      </c>
      <c r="FN28">
        <v>0</v>
      </c>
      <c r="FO28">
        <v>0</v>
      </c>
      <c r="FQ28">
        <v>1935</v>
      </c>
      <c r="FR28">
        <f t="shared" si="36"/>
        <v>260287.99999999994</v>
      </c>
      <c r="FS28">
        <f t="shared" si="37"/>
        <v>211441.11381253661</v>
      </c>
      <c r="FT28" s="3">
        <f t="shared" si="38"/>
        <v>0.14129415781705387</v>
      </c>
      <c r="FU28" s="3">
        <f t="shared" si="39"/>
        <v>0.11477822298393396</v>
      </c>
      <c r="FW28" s="39">
        <f t="shared" si="40"/>
        <v>-1.7265923274020727</v>
      </c>
      <c r="FX28">
        <v>-9</v>
      </c>
      <c r="FY28" s="1">
        <v>1</v>
      </c>
      <c r="FZ28" s="42">
        <v>0</v>
      </c>
      <c r="GA28" s="42"/>
      <c r="GB28" s="42"/>
      <c r="GC28">
        <v>1935</v>
      </c>
      <c r="GD28">
        <f t="shared" si="41"/>
        <v>125550.00000000001</v>
      </c>
      <c r="GE28">
        <f t="shared" si="42"/>
        <v>97344.364696837772</v>
      </c>
      <c r="GF28">
        <f t="shared" si="43"/>
        <v>0.12926960357321571</v>
      </c>
      <c r="GG28" s="3">
        <f t="shared" si="44"/>
        <v>0.10022833480244327</v>
      </c>
      <c r="GI28">
        <f t="shared" si="45"/>
        <v>-1.8614453155398414</v>
      </c>
      <c r="GJ28">
        <v>-9</v>
      </c>
      <c r="GK28">
        <v>0</v>
      </c>
      <c r="GM28">
        <v>1935</v>
      </c>
      <c r="GN28">
        <f t="shared" si="46"/>
        <v>93258</v>
      </c>
      <c r="GO28" s="1">
        <f t="shared" si="47"/>
        <v>80675.145955522312</v>
      </c>
      <c r="GP28" s="3">
        <f t="shared" si="48"/>
        <v>0.158912839737582</v>
      </c>
      <c r="GQ28" s="3">
        <f t="shared" si="49"/>
        <v>0.13747149349156054</v>
      </c>
      <c r="GS28" s="39">
        <f t="shared" si="50"/>
        <v>-1.4609824085509864</v>
      </c>
      <c r="GT28" s="37">
        <v>-9</v>
      </c>
      <c r="GU28">
        <v>0</v>
      </c>
      <c r="GV28" s="39">
        <v>0</v>
      </c>
      <c r="GX28">
        <v>1935</v>
      </c>
      <c r="GY28">
        <f t="shared" si="51"/>
        <v>63538.999999999993</v>
      </c>
      <c r="GZ28">
        <f t="shared" si="52"/>
        <v>47237.192853465735</v>
      </c>
      <c r="HA28">
        <f t="shared" si="53"/>
        <v>0.14122727858708262</v>
      </c>
      <c r="HB28" s="3">
        <f t="shared" si="54"/>
        <v>0.10499347164400061</v>
      </c>
      <c r="HD28">
        <f t="shared" si="55"/>
        <v>-1.7997371063098861</v>
      </c>
      <c r="HE28">
        <v>-9</v>
      </c>
      <c r="HF28">
        <v>0</v>
      </c>
      <c r="HG28" s="39">
        <v>0</v>
      </c>
      <c r="HI28">
        <v>1935</v>
      </c>
      <c r="HJ28">
        <f t="shared" si="56"/>
        <v>23475</v>
      </c>
      <c r="HK28">
        <f t="shared" si="57"/>
        <v>18713.187414167762</v>
      </c>
      <c r="HL28">
        <f t="shared" si="58"/>
        <v>0.10056763414372925</v>
      </c>
      <c r="HM28" s="3">
        <f t="shared" si="59"/>
        <v>8.0167880107819472E-2</v>
      </c>
      <c r="HO28">
        <f t="shared" si="60"/>
        <v>-2.1229041764194436</v>
      </c>
      <c r="HP28">
        <v>-9</v>
      </c>
      <c r="HQ28">
        <v>0</v>
      </c>
      <c r="HS28">
        <v>1935</v>
      </c>
      <c r="HT28" s="1">
        <f t="shared" si="61"/>
        <v>772.99999999999989</v>
      </c>
      <c r="HU28" s="1">
        <f t="shared" si="62"/>
        <v>167.05895710831737</v>
      </c>
      <c r="HV28" s="3">
        <f t="shared" si="63"/>
        <v>0.14704203918584743</v>
      </c>
      <c r="HW28" s="3">
        <f t="shared" si="64"/>
        <v>3.1778382558173363E-2</v>
      </c>
      <c r="HY28" s="37">
        <f t="shared" si="65"/>
        <v>-3.1039707988456833</v>
      </c>
      <c r="HZ28">
        <v>-9</v>
      </c>
      <c r="IA28">
        <v>0</v>
      </c>
      <c r="IB28">
        <v>1</v>
      </c>
      <c r="IC28" s="37">
        <v>0</v>
      </c>
      <c r="IE28">
        <v>1935</v>
      </c>
      <c r="IF28" s="1">
        <f t="shared" si="66"/>
        <v>2080</v>
      </c>
      <c r="IG28">
        <f t="shared" si="67"/>
        <v>892.40026928178418</v>
      </c>
      <c r="IH28">
        <f t="shared" si="68"/>
        <v>0.21975699947173799</v>
      </c>
      <c r="II28" s="5">
        <f t="shared" si="69"/>
        <v>9.4284233415930715E-2</v>
      </c>
      <c r="IK28" s="39">
        <f t="shared" si="70"/>
        <v>-2.0477105762869843</v>
      </c>
      <c r="IL28">
        <v>-9</v>
      </c>
      <c r="IM28">
        <v>0</v>
      </c>
      <c r="IN28">
        <v>0</v>
      </c>
      <c r="IO28" s="39">
        <v>0</v>
      </c>
      <c r="IQ28">
        <v>1935</v>
      </c>
      <c r="IR28" s="42">
        <f t="shared" si="71"/>
        <v>910218</v>
      </c>
      <c r="IS28" s="1">
        <f t="shared" si="72"/>
        <v>722763.14598569565</v>
      </c>
      <c r="IT28" s="1">
        <f t="shared" si="73"/>
        <v>714387.45032397669</v>
      </c>
      <c r="IV28">
        <v>1935</v>
      </c>
      <c r="IW28" s="3">
        <f t="shared" si="74"/>
        <v>0.1347053339033959</v>
      </c>
      <c r="IX28" s="3">
        <f t="shared" si="75"/>
        <v>0.10696158065928509</v>
      </c>
      <c r="IY28" s="3">
        <f t="shared" si="76"/>
        <v>0.10572390353990685</v>
      </c>
    </row>
    <row r="29" spans="1:259" x14ac:dyDescent="0.25">
      <c r="A29" s="30">
        <v>1936</v>
      </c>
      <c r="B29" s="42">
        <v>979.34299999999996</v>
      </c>
      <c r="C29" s="1">
        <f t="shared" si="2"/>
        <v>760.0602164150265</v>
      </c>
      <c r="E29">
        <v>1936</v>
      </c>
      <c r="F29" s="3">
        <f t="shared" si="3"/>
        <v>0.14375575122260129</v>
      </c>
      <c r="G29" s="3">
        <f t="shared" si="4"/>
        <v>0.11156768097097243</v>
      </c>
      <c r="I29">
        <v>1936</v>
      </c>
      <c r="J29">
        <f t="shared" si="5"/>
        <v>-1.4308855685490325</v>
      </c>
      <c r="K29">
        <f t="shared" si="6"/>
        <v>-1.720608798182778</v>
      </c>
      <c r="N29">
        <v>-8</v>
      </c>
      <c r="Q29" s="1">
        <v>979</v>
      </c>
      <c r="X29" s="1">
        <v>982.86990308806776</v>
      </c>
      <c r="Y29" s="1">
        <v>6812.5483096917487</v>
      </c>
      <c r="AA29" s="42"/>
      <c r="AC29">
        <v>1936</v>
      </c>
      <c r="AD29" s="8">
        <f t="shared" si="7"/>
        <v>367710</v>
      </c>
      <c r="AE29" s="8">
        <f t="shared" si="8"/>
        <v>289486</v>
      </c>
      <c r="AF29" s="8">
        <f t="shared" si="9"/>
        <v>135340</v>
      </c>
      <c r="AG29" s="8">
        <f t="shared" si="10"/>
        <v>92227</v>
      </c>
      <c r="AH29" s="8">
        <f t="shared" si="11"/>
        <v>65912</v>
      </c>
      <c r="AI29" s="8">
        <f t="shared" si="12"/>
        <v>25358</v>
      </c>
      <c r="AJ29" s="8">
        <f t="shared" si="13"/>
        <v>1033</v>
      </c>
      <c r="AK29" s="8">
        <f t="shared" si="14"/>
        <v>2277</v>
      </c>
      <c r="AL29" s="1">
        <f t="shared" si="77"/>
        <v>979343</v>
      </c>
      <c r="AS29">
        <v>92227</v>
      </c>
      <c r="BC29">
        <v>1936</v>
      </c>
      <c r="BD29">
        <v>367710</v>
      </c>
      <c r="BE29">
        <v>289486</v>
      </c>
      <c r="BF29" s="7">
        <v>135340</v>
      </c>
      <c r="BG29">
        <f t="shared" si="81"/>
        <v>92227</v>
      </c>
      <c r="BH29" s="7">
        <v>65912</v>
      </c>
      <c r="BI29" s="7">
        <v>25358</v>
      </c>
      <c r="BJ29" s="7">
        <v>1033</v>
      </c>
      <c r="BK29" s="7">
        <v>2277</v>
      </c>
      <c r="BL29" s="1">
        <f t="shared" si="15"/>
        <v>979343</v>
      </c>
      <c r="BQ29">
        <v>1936</v>
      </c>
      <c r="BR29" s="42">
        <v>2683.357</v>
      </c>
      <c r="BS29" s="42">
        <v>1850.4209999999998</v>
      </c>
      <c r="BT29" s="42">
        <v>982.87</v>
      </c>
      <c r="BU29" s="42">
        <v>589.89699999999993</v>
      </c>
      <c r="BV29" s="42">
        <v>454.60500000000002</v>
      </c>
      <c r="BW29" s="42">
        <v>235.77500000000001</v>
      </c>
      <c r="BX29" s="42">
        <v>5.5519999999999996</v>
      </c>
      <c r="BY29" s="42">
        <v>10.189</v>
      </c>
      <c r="BZ29" s="42">
        <f t="shared" si="0"/>
        <v>6812.6659999999993</v>
      </c>
      <c r="CB29" s="39">
        <v>1936</v>
      </c>
      <c r="CM29">
        <v>1936</v>
      </c>
      <c r="CN29" s="3">
        <f t="shared" si="16"/>
        <v>0.13703357398959587</v>
      </c>
      <c r="CO29" s="3">
        <f t="shared" si="17"/>
        <v>0.15644331749369469</v>
      </c>
      <c r="CP29" s="3">
        <f t="shared" si="18"/>
        <v>0.13769878010316725</v>
      </c>
      <c r="CQ29" s="3">
        <f t="shared" si="19"/>
        <v>0.15634424314753256</v>
      </c>
      <c r="CR29" s="3">
        <f t="shared" si="20"/>
        <v>0.14498740664972889</v>
      </c>
      <c r="CS29" s="3">
        <f t="shared" si="21"/>
        <v>0.10755169123104655</v>
      </c>
      <c r="CT29" s="3">
        <f t="shared" si="22"/>
        <v>0.18605907780979827</v>
      </c>
      <c r="CU29" s="3">
        <f t="shared" si="23"/>
        <v>0.2234762979683973</v>
      </c>
      <c r="CV29" s="3">
        <f t="shared" si="24"/>
        <v>0.14375326781028164</v>
      </c>
      <c r="CX29" s="1">
        <v>1936</v>
      </c>
      <c r="CY29" s="3">
        <f t="shared" si="25"/>
        <v>0.13703357398959587</v>
      </c>
      <c r="CZ29" s="3">
        <f t="shared" si="26"/>
        <v>0.15644331749369469</v>
      </c>
      <c r="DA29" s="3">
        <f t="shared" si="26"/>
        <v>0.13769878010316725</v>
      </c>
      <c r="DB29" s="3">
        <f t="shared" si="27"/>
        <v>0.15634424314753256</v>
      </c>
      <c r="DC29" s="3">
        <f t="shared" si="28"/>
        <v>0.14498740664972889</v>
      </c>
      <c r="DD29" s="3">
        <f t="shared" si="29"/>
        <v>0.10755169123104655</v>
      </c>
      <c r="DE29" s="18">
        <f t="shared" si="78"/>
        <v>0.18605907780979827</v>
      </c>
      <c r="DF29" s="3">
        <f t="shared" si="79"/>
        <v>0.2234762979683973</v>
      </c>
      <c r="DG29" s="3">
        <f t="shared" si="30"/>
        <v>0.14375326781028164</v>
      </c>
      <c r="DI29">
        <v>1936</v>
      </c>
      <c r="DM29">
        <v>1936</v>
      </c>
      <c r="EI29">
        <v>1936</v>
      </c>
      <c r="FF29">
        <f t="shared" si="1"/>
        <v>1936</v>
      </c>
      <c r="FG29">
        <f t="shared" si="31"/>
        <v>367710</v>
      </c>
      <c r="FH29">
        <f t="shared" si="32"/>
        <v>283975.01762933144</v>
      </c>
      <c r="FI29" s="4">
        <f t="shared" si="33"/>
        <v>0.13703357398959587</v>
      </c>
      <c r="FJ29" s="4">
        <f t="shared" si="34"/>
        <v>0.10582826572436371</v>
      </c>
      <c r="FL29">
        <f t="shared" si="35"/>
        <v>-1.7825866013016505</v>
      </c>
      <c r="FM29">
        <v>-8</v>
      </c>
      <c r="FN29">
        <v>0</v>
      </c>
      <c r="FO29">
        <v>0</v>
      </c>
      <c r="FQ29">
        <v>1936</v>
      </c>
      <c r="FR29">
        <f t="shared" si="36"/>
        <v>289486</v>
      </c>
      <c r="FS29">
        <f t="shared" si="37"/>
        <v>223224.46412712373</v>
      </c>
      <c r="FT29" s="3">
        <f t="shared" si="38"/>
        <v>0.15644331749369469</v>
      </c>
      <c r="FU29" s="3">
        <f t="shared" si="39"/>
        <v>0.12063442001961919</v>
      </c>
      <c r="FW29" s="39">
        <f t="shared" si="40"/>
        <v>-1.6677117533919299</v>
      </c>
      <c r="FX29">
        <v>-8</v>
      </c>
      <c r="FY29" s="1">
        <v>1</v>
      </c>
      <c r="FZ29" s="42">
        <v>0</v>
      </c>
      <c r="GA29" s="42"/>
      <c r="GB29" s="42"/>
      <c r="GC29">
        <v>1936</v>
      </c>
      <c r="GD29">
        <f t="shared" si="41"/>
        <v>135340</v>
      </c>
      <c r="GE29">
        <f t="shared" si="42"/>
        <v>103914.10892006547</v>
      </c>
      <c r="GF29">
        <f t="shared" si="43"/>
        <v>0.13769878010316725</v>
      </c>
      <c r="GG29" s="3">
        <f t="shared" si="44"/>
        <v>0.10572518127531155</v>
      </c>
      <c r="GI29">
        <f t="shared" si="45"/>
        <v>-1.7994913402229535</v>
      </c>
      <c r="GJ29">
        <v>-8</v>
      </c>
      <c r="GK29">
        <v>0</v>
      </c>
      <c r="GM29">
        <v>1936</v>
      </c>
      <c r="GN29">
        <f t="shared" si="46"/>
        <v>92227</v>
      </c>
      <c r="GO29" s="1">
        <f t="shared" si="47"/>
        <v>85203.430258183565</v>
      </c>
      <c r="GP29" s="3">
        <f t="shared" si="48"/>
        <v>0.15634424314753256</v>
      </c>
      <c r="GQ29" s="3">
        <f t="shared" si="49"/>
        <v>0.14443780907206438</v>
      </c>
      <c r="GS29" s="39">
        <f t="shared" si="50"/>
        <v>-1.3997233680256094</v>
      </c>
      <c r="GT29" s="37">
        <v>-8</v>
      </c>
      <c r="GU29">
        <v>0</v>
      </c>
      <c r="GV29" s="39">
        <v>0</v>
      </c>
      <c r="GX29">
        <v>1936</v>
      </c>
      <c r="GY29">
        <f t="shared" si="51"/>
        <v>65912</v>
      </c>
      <c r="GZ29">
        <f t="shared" si="52"/>
        <v>50339.271160289907</v>
      </c>
      <c r="HA29">
        <f t="shared" si="53"/>
        <v>0.14498740664972889</v>
      </c>
      <c r="HB29" s="3">
        <f t="shared" si="54"/>
        <v>0.11073189067495937</v>
      </c>
      <c r="HD29">
        <f t="shared" si="55"/>
        <v>-1.7374455326177727</v>
      </c>
      <c r="HE29">
        <v>-8</v>
      </c>
      <c r="HF29">
        <v>0</v>
      </c>
      <c r="HG29" s="39">
        <v>0</v>
      </c>
      <c r="HI29">
        <v>1936</v>
      </c>
      <c r="HJ29">
        <f t="shared" si="56"/>
        <v>25358</v>
      </c>
      <c r="HK29">
        <f t="shared" si="57"/>
        <v>20090.762893983403</v>
      </c>
      <c r="HL29">
        <f t="shared" si="58"/>
        <v>0.10755169123104655</v>
      </c>
      <c r="HM29" s="3">
        <f t="shared" si="59"/>
        <v>8.5211591110098198E-2</v>
      </c>
      <c r="HO29">
        <f t="shared" si="60"/>
        <v>-2.0543313374296965</v>
      </c>
      <c r="HP29">
        <v>-8</v>
      </c>
      <c r="HQ29">
        <v>0</v>
      </c>
      <c r="HS29">
        <v>1936</v>
      </c>
      <c r="HT29" s="1">
        <f t="shared" si="61"/>
        <v>1033</v>
      </c>
      <c r="HU29" s="1">
        <f t="shared" si="62"/>
        <v>193.81821422410431</v>
      </c>
      <c r="HV29" s="3">
        <f t="shared" si="63"/>
        <v>0.18605907780979827</v>
      </c>
      <c r="HW29" s="3">
        <f t="shared" si="64"/>
        <v>3.4909620717598039E-2</v>
      </c>
      <c r="HY29" s="37">
        <f t="shared" si="65"/>
        <v>-3.0055635356789705</v>
      </c>
      <c r="HZ29">
        <v>-8</v>
      </c>
      <c r="IA29">
        <v>0</v>
      </c>
      <c r="IB29">
        <v>1</v>
      </c>
      <c r="IC29" s="37">
        <v>0</v>
      </c>
      <c r="IE29">
        <v>1936</v>
      </c>
      <c r="IF29" s="1">
        <f t="shared" si="66"/>
        <v>2277</v>
      </c>
      <c r="IG29">
        <f t="shared" si="67"/>
        <v>1031.6196040307818</v>
      </c>
      <c r="IH29">
        <f t="shared" si="68"/>
        <v>0.2234762979683973</v>
      </c>
      <c r="II29" s="5">
        <f t="shared" si="69"/>
        <v>0.10124836628037902</v>
      </c>
      <c r="IK29" s="39">
        <f t="shared" si="70"/>
        <v>-1.9668717158288842</v>
      </c>
      <c r="IL29">
        <v>-8</v>
      </c>
      <c r="IM29">
        <v>0</v>
      </c>
      <c r="IN29">
        <v>0</v>
      </c>
      <c r="IO29" s="39">
        <v>0</v>
      </c>
      <c r="IQ29">
        <v>1936</v>
      </c>
      <c r="IR29" s="42">
        <f t="shared" si="71"/>
        <v>979343</v>
      </c>
      <c r="IS29" s="1">
        <f t="shared" si="72"/>
        <v>767972.49280723231</v>
      </c>
      <c r="IT29" s="1">
        <f t="shared" si="73"/>
        <v>760060.21641502646</v>
      </c>
      <c r="IV29">
        <v>1936</v>
      </c>
      <c r="IW29" s="3">
        <f t="shared" si="74"/>
        <v>0.14375575122260129</v>
      </c>
      <c r="IX29" s="3">
        <f t="shared" si="75"/>
        <v>0.1127271603814472</v>
      </c>
      <c r="IY29" s="3">
        <f t="shared" si="76"/>
        <v>0.11156768097097243</v>
      </c>
    </row>
    <row r="30" spans="1:259" x14ac:dyDescent="0.25">
      <c r="A30" s="30">
        <v>1937</v>
      </c>
      <c r="B30" s="42">
        <v>1092.973</v>
      </c>
      <c r="C30" s="1">
        <f t="shared" si="2"/>
        <v>808.96365957241483</v>
      </c>
      <c r="E30">
        <v>1937</v>
      </c>
      <c r="F30" s="3">
        <f t="shared" si="3"/>
        <v>0.15898683954046056</v>
      </c>
      <c r="G30" s="3">
        <f t="shared" si="4"/>
        <v>0.11767406471935105</v>
      </c>
      <c r="I30">
        <v>1937</v>
      </c>
      <c r="J30">
        <f t="shared" si="5"/>
        <v>-1.3045208188381057</v>
      </c>
      <c r="K30">
        <f t="shared" si="6"/>
        <v>-1.657478503321816</v>
      </c>
      <c r="N30">
        <v>-7</v>
      </c>
      <c r="Q30" s="1">
        <v>1093</v>
      </c>
      <c r="X30" s="1">
        <v>994.42080714619124</v>
      </c>
      <c r="Y30" s="1">
        <v>6874.6130381555849</v>
      </c>
      <c r="AA30" s="42"/>
      <c r="AC30">
        <v>1937</v>
      </c>
      <c r="AD30" s="8">
        <f t="shared" si="7"/>
        <v>395523.00000000006</v>
      </c>
      <c r="AE30" s="8">
        <f t="shared" si="8"/>
        <v>315825.99999999994</v>
      </c>
      <c r="AF30" s="8">
        <f t="shared" si="9"/>
        <v>139056</v>
      </c>
      <c r="AG30" s="8">
        <f t="shared" si="10"/>
        <v>135320</v>
      </c>
      <c r="AH30" s="8">
        <f t="shared" si="11"/>
        <v>77317</v>
      </c>
      <c r="AI30" s="8">
        <f t="shared" si="12"/>
        <v>26538</v>
      </c>
      <c r="AJ30" s="8">
        <f t="shared" si="13"/>
        <v>989</v>
      </c>
      <c r="AK30" s="8">
        <f t="shared" si="14"/>
        <v>2404</v>
      </c>
      <c r="AL30" s="1">
        <f t="shared" si="77"/>
        <v>1092973</v>
      </c>
      <c r="AS30">
        <v>135320</v>
      </c>
      <c r="BC30">
        <v>1937</v>
      </c>
      <c r="BD30">
        <v>395523</v>
      </c>
      <c r="BE30">
        <v>315826</v>
      </c>
      <c r="BF30" s="7">
        <v>139056</v>
      </c>
      <c r="BG30">
        <f t="shared" si="81"/>
        <v>135320</v>
      </c>
      <c r="BH30" s="7">
        <v>77317</v>
      </c>
      <c r="BI30" s="7">
        <v>26538</v>
      </c>
      <c r="BJ30" s="7">
        <v>989</v>
      </c>
      <c r="BK30" s="7">
        <v>2404</v>
      </c>
      <c r="BL30" s="1">
        <f t="shared" si="15"/>
        <v>1092973</v>
      </c>
      <c r="BQ30">
        <v>1937</v>
      </c>
      <c r="BR30" s="42">
        <v>2712.864</v>
      </c>
      <c r="BS30" s="42">
        <v>1858.143</v>
      </c>
      <c r="BT30" s="42">
        <v>994.42099999999994</v>
      </c>
      <c r="BU30" s="42">
        <v>591.98</v>
      </c>
      <c r="BV30" s="42">
        <v>461.13</v>
      </c>
      <c r="BW30" s="42">
        <v>239.57099999999997</v>
      </c>
      <c r="BX30" s="42">
        <v>5.7039999999999997</v>
      </c>
      <c r="BY30" s="42">
        <v>10.922000000000001</v>
      </c>
      <c r="BZ30" s="42">
        <f t="shared" si="0"/>
        <v>6874.7349999999988</v>
      </c>
      <c r="CB30" s="39">
        <v>1937</v>
      </c>
      <c r="CM30">
        <v>1937</v>
      </c>
      <c r="CN30" s="3">
        <f t="shared" si="16"/>
        <v>0.14579536607806365</v>
      </c>
      <c r="CO30" s="3">
        <f t="shared" si="17"/>
        <v>0.16996861920745604</v>
      </c>
      <c r="CP30" s="3">
        <f t="shared" si="18"/>
        <v>0.13983614585774035</v>
      </c>
      <c r="CQ30" s="3">
        <f t="shared" si="19"/>
        <v>0.22858880367579984</v>
      </c>
      <c r="CR30" s="3">
        <f t="shared" si="20"/>
        <v>0.16766855333636935</v>
      </c>
      <c r="CS30" s="3">
        <f t="shared" si="21"/>
        <v>0.11077300674956486</v>
      </c>
      <c r="CT30" s="3">
        <f t="shared" si="22"/>
        <v>0.17338709677419356</v>
      </c>
      <c r="CU30" s="3">
        <f t="shared" si="23"/>
        <v>0.22010620765427574</v>
      </c>
      <c r="CV30" s="3">
        <f t="shared" si="24"/>
        <v>0.15898401902036954</v>
      </c>
      <c r="CX30" s="1">
        <v>1937</v>
      </c>
      <c r="CY30" s="3">
        <f t="shared" si="25"/>
        <v>0.14579536607806365</v>
      </c>
      <c r="CZ30" s="3">
        <f t="shared" si="26"/>
        <v>0.16996861920745604</v>
      </c>
      <c r="DA30" s="3">
        <f t="shared" si="26"/>
        <v>0.13983614585774035</v>
      </c>
      <c r="DB30" s="3">
        <f t="shared" si="27"/>
        <v>0.22858880367579984</v>
      </c>
      <c r="DC30" s="3">
        <f t="shared" si="28"/>
        <v>0.16766855333636935</v>
      </c>
      <c r="DD30" s="3">
        <f t="shared" si="29"/>
        <v>0.11077300674956486</v>
      </c>
      <c r="DE30" s="18">
        <f t="shared" si="78"/>
        <v>0.17338709677419356</v>
      </c>
      <c r="DF30" s="3">
        <f t="shared" si="79"/>
        <v>0.22010620765427574</v>
      </c>
      <c r="DG30" s="3">
        <f t="shared" si="30"/>
        <v>0.15898401902036954</v>
      </c>
      <c r="DI30">
        <v>1937</v>
      </c>
      <c r="DM30">
        <v>1937</v>
      </c>
      <c r="EI30">
        <v>1937</v>
      </c>
      <c r="FF30">
        <f t="shared" si="1"/>
        <v>1937</v>
      </c>
      <c r="FG30">
        <f t="shared" si="31"/>
        <v>395523.00000000006</v>
      </c>
      <c r="FH30">
        <f t="shared" si="32"/>
        <v>303219.83879368188</v>
      </c>
      <c r="FI30" s="4">
        <f t="shared" si="33"/>
        <v>0.14579536607806365</v>
      </c>
      <c r="FJ30" s="4">
        <f t="shared" si="34"/>
        <v>0.11177111672154665</v>
      </c>
      <c r="FL30">
        <f t="shared" si="35"/>
        <v>-1.7184606606132129</v>
      </c>
      <c r="FM30">
        <v>-7</v>
      </c>
      <c r="FN30">
        <v>0</v>
      </c>
      <c r="FO30">
        <v>0</v>
      </c>
      <c r="FQ30">
        <v>1937</v>
      </c>
      <c r="FR30">
        <f t="shared" si="36"/>
        <v>315825.99999999994</v>
      </c>
      <c r="FS30">
        <f t="shared" si="37"/>
        <v>235483.80706171316</v>
      </c>
      <c r="FT30" s="3">
        <f t="shared" si="38"/>
        <v>0.16996861920745601</v>
      </c>
      <c r="FU30" s="3">
        <f t="shared" si="39"/>
        <v>0.12673072366427834</v>
      </c>
      <c r="FW30" s="39">
        <f t="shared" si="40"/>
        <v>-1.6088311793817871</v>
      </c>
      <c r="FX30">
        <v>-7</v>
      </c>
      <c r="FY30" s="1">
        <v>1</v>
      </c>
      <c r="FZ30" s="42">
        <v>0</v>
      </c>
      <c r="GA30" s="42"/>
      <c r="GB30" s="42"/>
      <c r="GC30">
        <v>1937</v>
      </c>
      <c r="GD30">
        <f t="shared" si="41"/>
        <v>139056</v>
      </c>
      <c r="GE30">
        <f t="shared" si="42"/>
        <v>110849.47505158481</v>
      </c>
      <c r="GF30">
        <f t="shared" si="43"/>
        <v>0.13983614585774035</v>
      </c>
      <c r="GG30" s="3">
        <f t="shared" si="44"/>
        <v>0.11147137384627319</v>
      </c>
      <c r="GI30">
        <f t="shared" si="45"/>
        <v>-1.7375373649060657</v>
      </c>
      <c r="GJ30">
        <v>-7</v>
      </c>
      <c r="GK30">
        <v>0</v>
      </c>
      <c r="GM30">
        <v>1937</v>
      </c>
      <c r="GN30">
        <f t="shared" si="46"/>
        <v>135320</v>
      </c>
      <c r="GO30" s="1">
        <f t="shared" si="47"/>
        <v>89783.700617295413</v>
      </c>
      <c r="GP30" s="3">
        <f t="shared" si="48"/>
        <v>0.22858880367579984</v>
      </c>
      <c r="GQ30" s="3">
        <f t="shared" si="49"/>
        <v>0.15166678032584785</v>
      </c>
      <c r="GS30" s="39">
        <f t="shared" si="50"/>
        <v>-1.3384643275002324</v>
      </c>
      <c r="GT30" s="37">
        <v>-7</v>
      </c>
      <c r="GU30">
        <v>0</v>
      </c>
      <c r="GV30" s="39">
        <v>0</v>
      </c>
      <c r="GX30">
        <v>1937</v>
      </c>
      <c r="GY30">
        <f t="shared" si="51"/>
        <v>77317</v>
      </c>
      <c r="GZ30">
        <f t="shared" si="52"/>
        <v>53825.994690737396</v>
      </c>
      <c r="HA30">
        <f t="shared" si="53"/>
        <v>0.16766855333636935</v>
      </c>
      <c r="HB30" s="3">
        <f t="shared" si="54"/>
        <v>0.11672629126436666</v>
      </c>
      <c r="HD30">
        <f t="shared" si="55"/>
        <v>-1.6751539589256592</v>
      </c>
      <c r="HE30">
        <v>-7</v>
      </c>
      <c r="HF30">
        <v>0</v>
      </c>
      <c r="HG30" s="39">
        <v>0</v>
      </c>
      <c r="HI30">
        <v>1937</v>
      </c>
      <c r="HJ30">
        <f t="shared" si="56"/>
        <v>26538</v>
      </c>
      <c r="HK30">
        <f t="shared" si="57"/>
        <v>21688.299624965923</v>
      </c>
      <c r="HL30">
        <f t="shared" si="58"/>
        <v>0.11077300674956486</v>
      </c>
      <c r="HM30" s="3">
        <f t="shared" si="59"/>
        <v>9.0529737008928149E-2</v>
      </c>
      <c r="HO30">
        <f t="shared" si="60"/>
        <v>-1.9857584984399494</v>
      </c>
      <c r="HP30">
        <v>-7</v>
      </c>
      <c r="HQ30">
        <v>0</v>
      </c>
      <c r="HS30">
        <v>1937</v>
      </c>
      <c r="HT30" s="1">
        <f t="shared" si="61"/>
        <v>989</v>
      </c>
      <c r="HU30" s="1">
        <f t="shared" si="62"/>
        <v>218.64967305942673</v>
      </c>
      <c r="HV30" s="3">
        <f t="shared" si="63"/>
        <v>0.17338709677419356</v>
      </c>
      <c r="HW30" s="3">
        <f t="shared" si="64"/>
        <v>3.833269163033428E-2</v>
      </c>
      <c r="HY30" s="37">
        <f t="shared" si="65"/>
        <v>-2.9071562725122577</v>
      </c>
      <c r="HZ30">
        <v>-7</v>
      </c>
      <c r="IA30">
        <v>0</v>
      </c>
      <c r="IB30">
        <v>1</v>
      </c>
      <c r="IC30" s="37">
        <v>0</v>
      </c>
      <c r="IE30">
        <v>1937</v>
      </c>
      <c r="IF30" s="1">
        <f t="shared" si="66"/>
        <v>2404</v>
      </c>
      <c r="IG30">
        <f t="shared" si="67"/>
        <v>1186.6797433391939</v>
      </c>
      <c r="IH30">
        <f t="shared" si="68"/>
        <v>0.22010620765427574</v>
      </c>
      <c r="II30" s="5">
        <f t="shared" si="69"/>
        <v>0.10865040682468356</v>
      </c>
      <c r="IK30" s="39">
        <f t="shared" si="70"/>
        <v>-1.8860328553707841</v>
      </c>
      <c r="IL30">
        <v>-7</v>
      </c>
      <c r="IM30">
        <v>0</v>
      </c>
      <c r="IN30">
        <v>0</v>
      </c>
      <c r="IO30" s="39">
        <v>0</v>
      </c>
      <c r="IQ30">
        <v>1937</v>
      </c>
      <c r="IR30" s="42">
        <f t="shared" si="71"/>
        <v>1092973</v>
      </c>
      <c r="IS30" s="1">
        <f t="shared" si="72"/>
        <v>816256.44525637722</v>
      </c>
      <c r="IT30" s="1">
        <f t="shared" si="73"/>
        <v>808963.65957241482</v>
      </c>
      <c r="IV30">
        <v>1937</v>
      </c>
      <c r="IW30" s="3">
        <f t="shared" si="74"/>
        <v>0.15898683954046056</v>
      </c>
      <c r="IX30" s="3">
        <f t="shared" si="75"/>
        <v>0.11873278682834719</v>
      </c>
      <c r="IY30" s="3">
        <f t="shared" si="76"/>
        <v>0.11767406471935105</v>
      </c>
    </row>
    <row r="31" spans="1:259" x14ac:dyDescent="0.25">
      <c r="A31" s="30">
        <v>1938</v>
      </c>
      <c r="B31" s="42">
        <v>1174.3093759120682</v>
      </c>
      <c r="C31" s="1">
        <f t="shared" si="2"/>
        <v>860.93701389781199</v>
      </c>
      <c r="E31">
        <v>1938</v>
      </c>
      <c r="F31" s="3">
        <f t="shared" si="3"/>
        <v>0.16920044195816167</v>
      </c>
      <c r="G31" s="3">
        <f t="shared" si="4"/>
        <v>0.12404816502168298</v>
      </c>
      <c r="I31">
        <v>1938</v>
      </c>
      <c r="J31">
        <f t="shared" si="5"/>
        <v>-1.2246755514082095</v>
      </c>
      <c r="K31">
        <f t="shared" si="6"/>
        <v>-1.5943482084608545</v>
      </c>
      <c r="N31">
        <v>-6</v>
      </c>
      <c r="Q31" s="1">
        <v>1176</v>
      </c>
      <c r="X31" s="1">
        <v>1005.2799422599162</v>
      </c>
      <c r="Y31" s="1">
        <v>6940.34461329859</v>
      </c>
      <c r="AA31" s="42"/>
      <c r="AC31">
        <v>1938</v>
      </c>
      <c r="AD31" s="8">
        <f t="shared" si="7"/>
        <v>430109</v>
      </c>
      <c r="AE31" s="8">
        <f t="shared" si="8"/>
        <v>340438</v>
      </c>
      <c r="AF31" s="8">
        <f t="shared" si="9"/>
        <v>149702.37591206812</v>
      </c>
      <c r="AG31" s="8">
        <f t="shared" si="10"/>
        <v>137627</v>
      </c>
      <c r="AH31" s="8">
        <f t="shared" si="11"/>
        <v>83564</v>
      </c>
      <c r="AI31" s="8">
        <f t="shared" si="12"/>
        <v>29000</v>
      </c>
      <c r="AJ31" s="8">
        <f t="shared" si="13"/>
        <v>1313</v>
      </c>
      <c r="AK31" s="8">
        <f t="shared" si="14"/>
        <v>2556</v>
      </c>
      <c r="AL31" s="1">
        <f t="shared" si="77"/>
        <v>1174309.3759120682</v>
      </c>
      <c r="AS31">
        <v>137627</v>
      </c>
      <c r="BC31">
        <v>1938</v>
      </c>
      <c r="BD31">
        <v>430109</v>
      </c>
      <c r="BE31">
        <v>340438</v>
      </c>
      <c r="BF31" s="7">
        <v>269410</v>
      </c>
      <c r="BG31">
        <f t="shared" si="81"/>
        <v>137627</v>
      </c>
      <c r="BH31" s="7">
        <v>83564</v>
      </c>
      <c r="BI31" s="7">
        <v>29000</v>
      </c>
      <c r="BJ31" s="7">
        <v>1313</v>
      </c>
      <c r="BK31" s="7">
        <v>2556</v>
      </c>
      <c r="BL31" s="1">
        <f t="shared" si="15"/>
        <v>1294017</v>
      </c>
      <c r="BQ31">
        <v>1938</v>
      </c>
      <c r="BR31" s="42">
        <v>2738.9380000000001</v>
      </c>
      <c r="BS31" s="42">
        <v>1872.7360000000001</v>
      </c>
      <c r="BT31" s="42">
        <v>1005.28</v>
      </c>
      <c r="BU31" s="42">
        <v>596.10899999999992</v>
      </c>
      <c r="BV31" s="42">
        <v>467.536</v>
      </c>
      <c r="BW31" s="42">
        <v>242.11799999999999</v>
      </c>
      <c r="BX31" s="42">
        <v>6.157</v>
      </c>
      <c r="BY31" s="42">
        <v>11.594000000000001</v>
      </c>
      <c r="BZ31" s="42">
        <f t="shared" si="0"/>
        <v>6940.4680000000008</v>
      </c>
      <c r="CB31" s="39">
        <v>1938</v>
      </c>
      <c r="CM31">
        <v>1938</v>
      </c>
      <c r="CN31" s="3">
        <f t="shared" si="16"/>
        <v>0.15703495296352088</v>
      </c>
      <c r="CO31" s="3">
        <f t="shared" si="17"/>
        <v>0.18178643439331543</v>
      </c>
      <c r="CP31" s="3">
        <f t="shared" si="18"/>
        <v>0.26799498647143088</v>
      </c>
      <c r="CQ31" s="3">
        <f t="shared" si="19"/>
        <v>0.23087556134867956</v>
      </c>
      <c r="CR31" s="3">
        <f t="shared" si="20"/>
        <v>0.17873276068580815</v>
      </c>
      <c r="CS31" s="3">
        <f t="shared" si="21"/>
        <v>0.11977630742034875</v>
      </c>
      <c r="CT31" s="3">
        <f t="shared" si="22"/>
        <v>0.21325320773103784</v>
      </c>
      <c r="CU31" s="3">
        <f t="shared" si="23"/>
        <v>0.2204588580300155</v>
      </c>
      <c r="CV31" s="3">
        <f t="shared" si="24"/>
        <v>0.18644520801767256</v>
      </c>
      <c r="CX31" s="1">
        <v>1938</v>
      </c>
      <c r="CY31" s="3">
        <f t="shared" si="25"/>
        <v>0.15703495296352088</v>
      </c>
      <c r="CZ31" s="3">
        <f t="shared" si="26"/>
        <v>0.18178643439331543</v>
      </c>
      <c r="DA31" s="25">
        <f>(DA30+DA32)/2</f>
        <v>0.14891609890982427</v>
      </c>
      <c r="DB31" s="3">
        <f t="shared" si="27"/>
        <v>0.23087556134867956</v>
      </c>
      <c r="DC31" s="3">
        <f t="shared" si="28"/>
        <v>0.17873276068580815</v>
      </c>
      <c r="DD31" s="3">
        <f t="shared" si="29"/>
        <v>0.11977630742034875</v>
      </c>
      <c r="DE31" s="18">
        <f t="shared" si="78"/>
        <v>0.21325320773103784</v>
      </c>
      <c r="DF31" s="3">
        <f t="shared" si="79"/>
        <v>0.2204588580300155</v>
      </c>
      <c r="DG31" s="3">
        <f t="shared" si="30"/>
        <v>0.16919743393558878</v>
      </c>
      <c r="DI31">
        <v>1938</v>
      </c>
      <c r="DM31">
        <v>1938</v>
      </c>
      <c r="EI31">
        <v>1938</v>
      </c>
      <c r="FF31">
        <f t="shared" si="1"/>
        <v>1938</v>
      </c>
      <c r="FG31">
        <f t="shared" si="31"/>
        <v>430109</v>
      </c>
      <c r="FH31">
        <f t="shared" si="32"/>
        <v>323153.90298402647</v>
      </c>
      <c r="FI31" s="4">
        <f t="shared" si="33"/>
        <v>0.15703495296352088</v>
      </c>
      <c r="FJ31" s="4">
        <f t="shared" si="34"/>
        <v>0.11798511064654492</v>
      </c>
      <c r="FL31">
        <f t="shared" si="35"/>
        <v>-1.6543347199247753</v>
      </c>
      <c r="FM31">
        <v>-6</v>
      </c>
      <c r="FN31">
        <v>0</v>
      </c>
      <c r="FO31">
        <v>0</v>
      </c>
      <c r="FQ31">
        <v>1938</v>
      </c>
      <c r="FR31">
        <f t="shared" si="36"/>
        <v>340438</v>
      </c>
      <c r="FS31">
        <f t="shared" si="37"/>
        <v>249206.82570440311</v>
      </c>
      <c r="FT31" s="3">
        <f t="shared" si="38"/>
        <v>0.18178643439331543</v>
      </c>
      <c r="FU31" s="3">
        <f t="shared" si="39"/>
        <v>0.13307098582202889</v>
      </c>
      <c r="FW31" s="39">
        <f t="shared" si="40"/>
        <v>-1.5499506053716443</v>
      </c>
      <c r="FX31">
        <v>-6</v>
      </c>
      <c r="FY31" s="1">
        <v>1</v>
      </c>
      <c r="FZ31" s="42">
        <v>0</v>
      </c>
      <c r="GA31" s="42"/>
      <c r="GB31" s="42"/>
      <c r="GC31">
        <v>1938</v>
      </c>
      <c r="GD31">
        <f t="shared" si="41"/>
        <v>149702.37591206812</v>
      </c>
      <c r="GE31">
        <f t="shared" si="42"/>
        <v>118092.73903560829</v>
      </c>
      <c r="GF31">
        <f t="shared" si="43"/>
        <v>0.14891609890982427</v>
      </c>
      <c r="GG31" s="3">
        <f t="shared" si="44"/>
        <v>0.11747248431840711</v>
      </c>
      <c r="GI31">
        <f t="shared" si="45"/>
        <v>-1.6755833895891779</v>
      </c>
      <c r="GJ31">
        <v>-6</v>
      </c>
      <c r="GK31">
        <v>0</v>
      </c>
      <c r="GM31">
        <v>1938</v>
      </c>
      <c r="GN31">
        <f t="shared" si="46"/>
        <v>137627</v>
      </c>
      <c r="GO31" s="1">
        <f t="shared" si="47"/>
        <v>94876.240124965232</v>
      </c>
      <c r="GP31" s="3">
        <f t="shared" si="48"/>
        <v>0.23087556134867956</v>
      </c>
      <c r="GQ31" s="3">
        <f t="shared" si="49"/>
        <v>0.15915921438019767</v>
      </c>
      <c r="GS31" s="39">
        <f t="shared" si="50"/>
        <v>-1.2772052869748554</v>
      </c>
      <c r="GT31" s="37">
        <v>-6</v>
      </c>
      <c r="GU31">
        <v>0</v>
      </c>
      <c r="GV31" s="39">
        <v>0</v>
      </c>
      <c r="GX31">
        <v>1938</v>
      </c>
      <c r="GY31">
        <f t="shared" si="51"/>
        <v>83564</v>
      </c>
      <c r="GZ31">
        <f t="shared" si="52"/>
        <v>57498.4072839648</v>
      </c>
      <c r="HA31">
        <f t="shared" si="53"/>
        <v>0.17873276068580815</v>
      </c>
      <c r="HB31" s="3">
        <f t="shared" si="54"/>
        <v>0.12298177527284487</v>
      </c>
      <c r="HD31">
        <f t="shared" si="55"/>
        <v>-1.6128623852335457</v>
      </c>
      <c r="HE31">
        <v>-6</v>
      </c>
      <c r="HF31">
        <v>0</v>
      </c>
      <c r="HG31" s="39">
        <v>0</v>
      </c>
      <c r="HI31">
        <v>1938</v>
      </c>
      <c r="HJ31">
        <f t="shared" si="56"/>
        <v>29000</v>
      </c>
      <c r="HK31">
        <f t="shared" si="57"/>
        <v>23275.238667406276</v>
      </c>
      <c r="HL31">
        <f t="shared" si="58"/>
        <v>0.11977630742034875</v>
      </c>
      <c r="HM31" s="3">
        <f t="shared" si="59"/>
        <v>9.6131797996870438E-2</v>
      </c>
      <c r="HO31">
        <f t="shared" si="60"/>
        <v>-1.9171856594502021</v>
      </c>
      <c r="HP31">
        <v>-6</v>
      </c>
      <c r="HQ31">
        <v>0</v>
      </c>
      <c r="HS31">
        <v>1938</v>
      </c>
      <c r="HT31" s="1">
        <f t="shared" si="61"/>
        <v>1313</v>
      </c>
      <c r="HU31" s="1">
        <f t="shared" si="62"/>
        <v>259.03351720827538</v>
      </c>
      <c r="HV31" s="3">
        <f t="shared" si="63"/>
        <v>0.21325320773103784</v>
      </c>
      <c r="HW31" s="3">
        <f t="shared" si="64"/>
        <v>4.2071384961551959E-2</v>
      </c>
      <c r="HY31" s="37">
        <f t="shared" si="65"/>
        <v>-2.8087490093455449</v>
      </c>
      <c r="HZ31">
        <v>-6</v>
      </c>
      <c r="IA31">
        <v>0</v>
      </c>
      <c r="IB31">
        <v>1</v>
      </c>
      <c r="IC31" s="37">
        <v>0</v>
      </c>
      <c r="IE31">
        <v>1938</v>
      </c>
      <c r="IF31" s="1">
        <f t="shared" si="66"/>
        <v>2556</v>
      </c>
      <c r="IG31">
        <f t="shared" si="67"/>
        <v>1350.7761573275725</v>
      </c>
      <c r="IH31">
        <f t="shared" si="68"/>
        <v>0.2204588580300155</v>
      </c>
      <c r="II31" s="5">
        <f t="shared" si="69"/>
        <v>0.11650648243294569</v>
      </c>
      <c r="IK31" s="39">
        <f t="shared" si="70"/>
        <v>-1.8051939949126843</v>
      </c>
      <c r="IL31">
        <v>-6</v>
      </c>
      <c r="IM31">
        <v>0</v>
      </c>
      <c r="IN31">
        <v>0</v>
      </c>
      <c r="IO31" s="39">
        <v>0</v>
      </c>
      <c r="IQ31">
        <v>1938</v>
      </c>
      <c r="IR31" s="42">
        <f t="shared" si="71"/>
        <v>1174309.3759120682</v>
      </c>
      <c r="IS31" s="1">
        <f t="shared" si="72"/>
        <v>867713.16347490996</v>
      </c>
      <c r="IT31" s="1">
        <f t="shared" si="73"/>
        <v>860937.01389781199</v>
      </c>
      <c r="IV31">
        <v>1938</v>
      </c>
      <c r="IW31" s="3">
        <f t="shared" si="74"/>
        <v>0.16920044195816167</v>
      </c>
      <c r="IX31" s="3">
        <f t="shared" si="75"/>
        <v>0.12502228430055579</v>
      </c>
      <c r="IY31" s="3">
        <f t="shared" si="76"/>
        <v>0.12404816502168298</v>
      </c>
    </row>
    <row r="32" spans="1:259" x14ac:dyDescent="0.25">
      <c r="A32" s="30">
        <v>1939</v>
      </c>
      <c r="B32" s="42">
        <v>1238.4970000000001</v>
      </c>
      <c r="C32" s="1">
        <f t="shared" si="2"/>
        <v>916.32377325211905</v>
      </c>
      <c r="E32">
        <v>1939</v>
      </c>
      <c r="F32" s="3">
        <f t="shared" si="3"/>
        <v>0.17664571487545944</v>
      </c>
      <c r="G32" s="3">
        <f t="shared" si="4"/>
        <v>0.13069443687267629</v>
      </c>
      <c r="I32">
        <v>1939</v>
      </c>
      <c r="J32">
        <f t="shared" si="5"/>
        <v>-1.1685988498912303</v>
      </c>
      <c r="K32">
        <f t="shared" si="6"/>
        <v>-1.5312179135998925</v>
      </c>
      <c r="N32">
        <v>-5</v>
      </c>
      <c r="Q32" s="1">
        <v>1238</v>
      </c>
      <c r="X32" s="1">
        <v>1019.7463548046419</v>
      </c>
      <c r="Y32" s="1">
        <v>7011.1918699707931</v>
      </c>
      <c r="AA32" s="42"/>
      <c r="AC32">
        <v>1939</v>
      </c>
      <c r="AD32" s="8">
        <f t="shared" si="7"/>
        <v>460371</v>
      </c>
      <c r="AE32" s="8">
        <f t="shared" si="8"/>
        <v>358417</v>
      </c>
      <c r="AF32" s="8">
        <f t="shared" si="9"/>
        <v>161116</v>
      </c>
      <c r="AG32" s="8">
        <f t="shared" si="10"/>
        <v>138089</v>
      </c>
      <c r="AH32" s="8">
        <f t="shared" si="11"/>
        <v>85005.000000000015</v>
      </c>
      <c r="AI32" s="8">
        <f t="shared" si="12"/>
        <v>30443</v>
      </c>
      <c r="AJ32" s="8">
        <f t="shared" si="13"/>
        <v>1649.0000000000002</v>
      </c>
      <c r="AK32" s="8">
        <f t="shared" si="14"/>
        <v>3407</v>
      </c>
      <c r="AL32" s="1">
        <f t="shared" si="77"/>
        <v>1238497</v>
      </c>
      <c r="AS32">
        <v>138089</v>
      </c>
      <c r="BC32">
        <v>1939</v>
      </c>
      <c r="BD32">
        <v>460371</v>
      </c>
      <c r="BE32">
        <v>358417</v>
      </c>
      <c r="BF32" s="7">
        <v>161116</v>
      </c>
      <c r="BG32">
        <f t="shared" si="81"/>
        <v>138089</v>
      </c>
      <c r="BH32" s="7">
        <v>85005</v>
      </c>
      <c r="BI32" s="7">
        <v>30443</v>
      </c>
      <c r="BJ32" s="7">
        <v>1649</v>
      </c>
      <c r="BK32" s="7">
        <v>3407</v>
      </c>
      <c r="BL32" s="1">
        <f t="shared" si="15"/>
        <v>1238497</v>
      </c>
      <c r="BQ32">
        <v>1939</v>
      </c>
      <c r="BR32" s="42">
        <v>2768.8159999999998</v>
      </c>
      <c r="BS32" s="42">
        <v>1885.413</v>
      </c>
      <c r="BT32" s="42">
        <v>1019.7470000000001</v>
      </c>
      <c r="BU32" s="42">
        <v>599.69600000000003</v>
      </c>
      <c r="BV32" s="42">
        <v>473.6</v>
      </c>
      <c r="BW32" s="42">
        <v>243.25200000000001</v>
      </c>
      <c r="BX32" s="42">
        <v>8.097999999999999</v>
      </c>
      <c r="BY32" s="42">
        <v>12.695</v>
      </c>
      <c r="BZ32" s="42">
        <f t="shared" si="0"/>
        <v>7011.317</v>
      </c>
      <c r="CB32" s="39">
        <v>1939</v>
      </c>
      <c r="CM32">
        <v>1939</v>
      </c>
      <c r="CN32" s="3">
        <f t="shared" si="16"/>
        <v>0.16626998688247974</v>
      </c>
      <c r="CO32" s="3">
        <f t="shared" si="17"/>
        <v>0.19009999400661817</v>
      </c>
      <c r="CP32" s="3">
        <f t="shared" si="18"/>
        <v>0.15799605196190819</v>
      </c>
      <c r="CQ32" s="3">
        <f t="shared" si="19"/>
        <v>0.23026500093380645</v>
      </c>
      <c r="CR32" s="3">
        <f t="shared" si="20"/>
        <v>0.17948690878378379</v>
      </c>
      <c r="CS32" s="3">
        <f t="shared" si="21"/>
        <v>0.12515005015375003</v>
      </c>
      <c r="CT32" s="3">
        <f t="shared" si="22"/>
        <v>0.2036305260558163</v>
      </c>
      <c r="CU32" s="3">
        <f t="shared" si="23"/>
        <v>0.26837337534462385</v>
      </c>
      <c r="CV32" s="3">
        <f t="shared" si="24"/>
        <v>0.17664256230320208</v>
      </c>
      <c r="CX32" s="1">
        <v>1939</v>
      </c>
      <c r="CY32" s="3">
        <f t="shared" si="25"/>
        <v>0.16626998688247974</v>
      </c>
      <c r="CZ32" s="3">
        <f t="shared" si="26"/>
        <v>0.19009999400661817</v>
      </c>
      <c r="DA32" s="3">
        <f t="shared" si="26"/>
        <v>0.15799605196190819</v>
      </c>
      <c r="DB32" s="3">
        <f t="shared" si="27"/>
        <v>0.23026500093380645</v>
      </c>
      <c r="DC32" s="3">
        <f t="shared" si="28"/>
        <v>0.17948690878378379</v>
      </c>
      <c r="DD32" s="3">
        <f t="shared" si="29"/>
        <v>0.12515005015375003</v>
      </c>
      <c r="DE32" s="18">
        <f t="shared" si="78"/>
        <v>0.2036305260558163</v>
      </c>
      <c r="DF32" s="3">
        <f t="shared" si="79"/>
        <v>0.26837337534462385</v>
      </c>
      <c r="DG32" s="3">
        <f t="shared" si="30"/>
        <v>0.17664256230320208</v>
      </c>
      <c r="DI32">
        <v>1939</v>
      </c>
      <c r="DM32">
        <v>1939</v>
      </c>
      <c r="EI32">
        <v>1939</v>
      </c>
      <c r="FF32">
        <f t="shared" si="1"/>
        <v>1939</v>
      </c>
      <c r="FG32">
        <f t="shared" si="31"/>
        <v>460371</v>
      </c>
      <c r="FH32">
        <f t="shared" si="32"/>
        <v>344649.9664704859</v>
      </c>
      <c r="FI32" s="4">
        <f t="shared" si="33"/>
        <v>0.16626998688247974</v>
      </c>
      <c r="FJ32" s="4">
        <f t="shared" si="34"/>
        <v>0.124475576011727</v>
      </c>
      <c r="FL32">
        <f t="shared" si="35"/>
        <v>-1.590208779236338</v>
      </c>
      <c r="FM32">
        <v>-5</v>
      </c>
      <c r="FN32">
        <v>0</v>
      </c>
      <c r="FO32">
        <v>0</v>
      </c>
      <c r="FQ32">
        <v>1939</v>
      </c>
      <c r="FR32">
        <f t="shared" si="36"/>
        <v>358417</v>
      </c>
      <c r="FS32">
        <f t="shared" si="37"/>
        <v>263313.93953211507</v>
      </c>
      <c r="FT32" s="3">
        <f t="shared" si="38"/>
        <v>0.19009999400661817</v>
      </c>
      <c r="FU32" s="3">
        <f t="shared" si="39"/>
        <v>0.1396584936733305</v>
      </c>
      <c r="FW32" s="39">
        <f t="shared" si="40"/>
        <v>-1.4910700313615015</v>
      </c>
      <c r="FX32">
        <v>-5</v>
      </c>
      <c r="FY32" s="1">
        <v>1</v>
      </c>
      <c r="FZ32" s="42">
        <v>0</v>
      </c>
      <c r="GA32" s="42"/>
      <c r="GB32" s="42"/>
      <c r="GC32">
        <v>1939</v>
      </c>
      <c r="GD32">
        <f t="shared" si="41"/>
        <v>161116</v>
      </c>
      <c r="GE32">
        <f t="shared" si="42"/>
        <v>126176.93517705644</v>
      </c>
      <c r="GF32">
        <f t="shared" si="43"/>
        <v>0.15799605196190819</v>
      </c>
      <c r="GG32" s="3">
        <f t="shared" si="44"/>
        <v>0.12373356840182557</v>
      </c>
      <c r="GI32">
        <f t="shared" si="45"/>
        <v>-1.6136294142722898</v>
      </c>
      <c r="GJ32">
        <v>-5</v>
      </c>
      <c r="GK32">
        <v>0</v>
      </c>
      <c r="GM32">
        <v>1939</v>
      </c>
      <c r="GN32">
        <f t="shared" si="46"/>
        <v>138089</v>
      </c>
      <c r="GO32" s="1">
        <f t="shared" si="47"/>
        <v>100098.23053815664</v>
      </c>
      <c r="GP32" s="3">
        <f t="shared" si="48"/>
        <v>0.23026500093380645</v>
      </c>
      <c r="GQ32" s="3">
        <f t="shared" si="49"/>
        <v>0.16691495447386115</v>
      </c>
      <c r="GS32" s="39">
        <f t="shared" si="50"/>
        <v>-1.2159462464494784</v>
      </c>
      <c r="GT32" s="37">
        <v>-5</v>
      </c>
      <c r="GU32">
        <v>0</v>
      </c>
      <c r="GV32" s="39">
        <v>0</v>
      </c>
      <c r="GX32">
        <v>1939</v>
      </c>
      <c r="GY32">
        <f t="shared" si="51"/>
        <v>85005.000000000015</v>
      </c>
      <c r="GZ32">
        <f t="shared" si="52"/>
        <v>61332.54596882726</v>
      </c>
      <c r="HA32">
        <f t="shared" si="53"/>
        <v>0.17948690878378382</v>
      </c>
      <c r="HB32" s="3">
        <f t="shared" si="54"/>
        <v>0.12950284199498999</v>
      </c>
      <c r="HD32">
        <f t="shared" si="55"/>
        <v>-1.5505708115414321</v>
      </c>
      <c r="HE32">
        <v>-5</v>
      </c>
      <c r="HF32">
        <v>0</v>
      </c>
      <c r="HG32" s="39">
        <v>0</v>
      </c>
      <c r="HI32">
        <v>1939</v>
      </c>
      <c r="HJ32">
        <f t="shared" si="56"/>
        <v>30443</v>
      </c>
      <c r="HK32">
        <f t="shared" si="57"/>
        <v>24818.244448594589</v>
      </c>
      <c r="HL32">
        <f t="shared" si="58"/>
        <v>0.12515005015375003</v>
      </c>
      <c r="HM32" s="3">
        <f t="shared" si="59"/>
        <v>0.1020268875429373</v>
      </c>
      <c r="HO32">
        <f t="shared" si="60"/>
        <v>-1.8486128204604548</v>
      </c>
      <c r="HP32">
        <v>-5</v>
      </c>
      <c r="HQ32">
        <v>0</v>
      </c>
      <c r="HS32">
        <v>1939</v>
      </c>
      <c r="HT32" s="1">
        <f t="shared" si="61"/>
        <v>1649.0000000000002</v>
      </c>
      <c r="HU32" s="1">
        <f t="shared" si="62"/>
        <v>373.72868923824637</v>
      </c>
      <c r="HV32" s="3">
        <f t="shared" si="63"/>
        <v>0.20363052605581633</v>
      </c>
      <c r="HW32" s="3">
        <f t="shared" si="64"/>
        <v>4.6150739594745173E-2</v>
      </c>
      <c r="HY32" s="37">
        <f t="shared" si="65"/>
        <v>-2.7103417461788326</v>
      </c>
      <c r="HZ32">
        <v>-5</v>
      </c>
      <c r="IA32">
        <v>0</v>
      </c>
      <c r="IB32">
        <v>1</v>
      </c>
      <c r="IC32" s="37">
        <v>0</v>
      </c>
      <c r="IE32">
        <v>1939</v>
      </c>
      <c r="IF32" s="1">
        <f t="shared" si="66"/>
        <v>3407</v>
      </c>
      <c r="IG32">
        <f t="shared" si="67"/>
        <v>1584.7373154212935</v>
      </c>
      <c r="IH32">
        <f t="shared" si="68"/>
        <v>0.26837337534462385</v>
      </c>
      <c r="II32" s="5">
        <f t="shared" si="69"/>
        <v>0.12483161208517475</v>
      </c>
      <c r="IK32" s="39">
        <f t="shared" si="70"/>
        <v>-1.7243551344545844</v>
      </c>
      <c r="IL32">
        <v>-5</v>
      </c>
      <c r="IM32">
        <v>0</v>
      </c>
      <c r="IN32">
        <v>0</v>
      </c>
      <c r="IO32" s="39">
        <v>0</v>
      </c>
      <c r="IQ32">
        <v>1939</v>
      </c>
      <c r="IR32" s="42">
        <f t="shared" si="71"/>
        <v>1238497</v>
      </c>
      <c r="IS32" s="1">
        <f t="shared" si="72"/>
        <v>922348.32813989546</v>
      </c>
      <c r="IT32" s="1">
        <f t="shared" si="73"/>
        <v>916323.77325211908</v>
      </c>
      <c r="IV32">
        <v>1939</v>
      </c>
      <c r="IW32" s="3">
        <f t="shared" si="74"/>
        <v>0.17664571487545944</v>
      </c>
      <c r="IX32" s="3">
        <f t="shared" si="75"/>
        <v>0.13155136590456479</v>
      </c>
      <c r="IY32" s="3">
        <f t="shared" si="76"/>
        <v>0.13069443687267629</v>
      </c>
    </row>
    <row r="33" spans="1:259" x14ac:dyDescent="0.25">
      <c r="A33" s="30">
        <v>1940</v>
      </c>
      <c r="B33" s="42">
        <v>1260.7809999999999</v>
      </c>
      <c r="C33" s="1">
        <f t="shared" si="2"/>
        <v>975.27308989135167</v>
      </c>
      <c r="E33">
        <v>1940</v>
      </c>
      <c r="F33" s="3">
        <f t="shared" si="3"/>
        <v>0.17790338742940051</v>
      </c>
      <c r="G33" s="3">
        <f t="shared" si="4"/>
        <v>0.13761659349277131</v>
      </c>
      <c r="I33">
        <v>1940</v>
      </c>
      <c r="J33">
        <f t="shared" si="5"/>
        <v>-1.1592890460632703</v>
      </c>
      <c r="K33">
        <f t="shared" si="6"/>
        <v>-1.4680876187389307</v>
      </c>
      <c r="N33">
        <v>-4</v>
      </c>
      <c r="Q33" s="1">
        <v>1261</v>
      </c>
      <c r="X33" s="1">
        <v>1030.9369125206406</v>
      </c>
      <c r="Y33" s="1">
        <v>7086.8858553934533</v>
      </c>
      <c r="AA33" s="42"/>
      <c r="AC33">
        <v>1940</v>
      </c>
      <c r="AD33" s="8">
        <f t="shared" si="7"/>
        <v>472595</v>
      </c>
      <c r="AE33" s="8">
        <f t="shared" si="8"/>
        <v>370837.99999999994</v>
      </c>
      <c r="AF33" s="8">
        <f t="shared" si="9"/>
        <v>163864</v>
      </c>
      <c r="AG33" s="8">
        <f t="shared" si="10"/>
        <v>129949.99999999999</v>
      </c>
      <c r="AH33" s="8">
        <f t="shared" si="11"/>
        <v>86985.999999999985</v>
      </c>
      <c r="AI33" s="8">
        <f t="shared" si="12"/>
        <v>31148</v>
      </c>
      <c r="AJ33" s="8">
        <f t="shared" si="13"/>
        <v>2029</v>
      </c>
      <c r="AK33" s="8">
        <f t="shared" si="14"/>
        <v>3371</v>
      </c>
      <c r="AL33" s="1">
        <f t="shared" si="77"/>
        <v>1260781</v>
      </c>
      <c r="AS33">
        <v>129950</v>
      </c>
      <c r="BC33">
        <v>1940</v>
      </c>
      <c r="BD33">
        <v>472595</v>
      </c>
      <c r="BE33">
        <v>370838</v>
      </c>
      <c r="BF33" s="7">
        <v>163864</v>
      </c>
      <c r="BG33">
        <f t="shared" si="81"/>
        <v>129950</v>
      </c>
      <c r="BH33" s="7">
        <v>86986</v>
      </c>
      <c r="BI33" s="7">
        <v>31148</v>
      </c>
      <c r="BJ33" s="7">
        <v>2029</v>
      </c>
      <c r="BK33" s="7">
        <v>3371</v>
      </c>
      <c r="BL33" s="1">
        <f t="shared" si="15"/>
        <v>1260781</v>
      </c>
      <c r="BQ33">
        <v>1940</v>
      </c>
      <c r="BR33" s="42">
        <v>2794.3429999999998</v>
      </c>
      <c r="BS33" s="42">
        <v>1918.0439999999999</v>
      </c>
      <c r="BT33" s="42">
        <v>1030.9369999999999</v>
      </c>
      <c r="BU33" s="42">
        <v>599.65100000000007</v>
      </c>
      <c r="BV33" s="42">
        <v>475.79600000000005</v>
      </c>
      <c r="BW33" s="42">
        <v>243.99099999999999</v>
      </c>
      <c r="BX33" s="42">
        <v>10.209</v>
      </c>
      <c r="BY33" s="42">
        <v>14.039</v>
      </c>
      <c r="BZ33" s="42">
        <f t="shared" si="0"/>
        <v>7087.0099999999993</v>
      </c>
      <c r="CB33" s="39">
        <v>1940</v>
      </c>
      <c r="CM33">
        <v>1940</v>
      </c>
      <c r="CN33" s="3">
        <f t="shared" si="16"/>
        <v>0.16912562273135404</v>
      </c>
      <c r="CO33" s="3">
        <f t="shared" si="17"/>
        <v>0.19334175858322333</v>
      </c>
      <c r="CP33" s="3">
        <f t="shared" si="18"/>
        <v>0.15894666696413071</v>
      </c>
      <c r="CQ33" s="3">
        <f t="shared" si="19"/>
        <v>0.21670938595949973</v>
      </c>
      <c r="CR33" s="3">
        <f t="shared" si="20"/>
        <v>0.18282204978604272</v>
      </c>
      <c r="CS33" s="3">
        <f t="shared" si="21"/>
        <v>0.1276604464918788</v>
      </c>
      <c r="CT33" s="3">
        <f t="shared" si="22"/>
        <v>0.19874620432951318</v>
      </c>
      <c r="CU33" s="3">
        <f t="shared" si="23"/>
        <v>0.24011681743713939</v>
      </c>
      <c r="CV33" s="3">
        <f t="shared" si="24"/>
        <v>0.17790027105930428</v>
      </c>
      <c r="CX33" s="1">
        <v>1940</v>
      </c>
      <c r="CY33" s="3">
        <f t="shared" si="25"/>
        <v>0.16912562273135404</v>
      </c>
      <c r="CZ33" s="3">
        <f t="shared" si="26"/>
        <v>0.19334175858322333</v>
      </c>
      <c r="DA33" s="3">
        <f t="shared" si="26"/>
        <v>0.15894666696413071</v>
      </c>
      <c r="DB33" s="3">
        <f t="shared" si="27"/>
        <v>0.21670938595949973</v>
      </c>
      <c r="DC33" s="3">
        <f t="shared" si="28"/>
        <v>0.18282204978604272</v>
      </c>
      <c r="DD33" s="3">
        <f t="shared" si="29"/>
        <v>0.1276604464918788</v>
      </c>
      <c r="DE33" s="18">
        <f t="shared" si="78"/>
        <v>0.19874620432951318</v>
      </c>
      <c r="DF33" s="3">
        <f t="shared" si="79"/>
        <v>0.24011681743713939</v>
      </c>
      <c r="DG33" s="3">
        <f t="shared" si="30"/>
        <v>0.17790027105930428</v>
      </c>
      <c r="DI33">
        <v>1940</v>
      </c>
      <c r="DM33">
        <v>1940</v>
      </c>
      <c r="EI33">
        <v>1940</v>
      </c>
      <c r="FF33">
        <f t="shared" si="1"/>
        <v>1940</v>
      </c>
      <c r="FG33">
        <f t="shared" si="31"/>
        <v>472595</v>
      </c>
      <c r="FH33">
        <f t="shared" si="32"/>
        <v>366749.5247327073</v>
      </c>
      <c r="FI33" s="4">
        <f t="shared" si="33"/>
        <v>0.16912562273135404</v>
      </c>
      <c r="FJ33" s="4">
        <f t="shared" si="34"/>
        <v>0.13124713921401465</v>
      </c>
      <c r="FL33">
        <f t="shared" si="35"/>
        <v>-1.5260828385479004</v>
      </c>
      <c r="FM33">
        <v>-4</v>
      </c>
      <c r="FN33">
        <v>0</v>
      </c>
      <c r="FO33">
        <v>0</v>
      </c>
      <c r="FQ33">
        <v>1940</v>
      </c>
      <c r="FR33">
        <f t="shared" si="36"/>
        <v>370837.99999999994</v>
      </c>
      <c r="FS33">
        <f t="shared" si="37"/>
        <v>280985.59291313286</v>
      </c>
      <c r="FT33" s="3">
        <f t="shared" si="38"/>
        <v>0.19334175858322331</v>
      </c>
      <c r="FU33" s="3">
        <f t="shared" si="39"/>
        <v>0.14649590567950102</v>
      </c>
      <c r="FW33" s="39">
        <f t="shared" si="40"/>
        <v>-1.4321894573513587</v>
      </c>
      <c r="FX33">
        <v>-4</v>
      </c>
      <c r="FY33" s="1">
        <v>1</v>
      </c>
      <c r="FZ33" s="42">
        <v>0</v>
      </c>
      <c r="GA33" s="42"/>
      <c r="GB33" s="42"/>
      <c r="GC33">
        <v>1940</v>
      </c>
      <c r="GD33">
        <f t="shared" si="41"/>
        <v>163864</v>
      </c>
      <c r="GE33">
        <f t="shared" si="42"/>
        <v>134288.91418937725</v>
      </c>
      <c r="GF33">
        <f t="shared" si="43"/>
        <v>0.15894666696413071</v>
      </c>
      <c r="GG33" s="3">
        <f t="shared" si="44"/>
        <v>0.13025908876039685</v>
      </c>
      <c r="GI33">
        <f t="shared" si="45"/>
        <v>-1.5516754389554019</v>
      </c>
      <c r="GJ33">
        <v>-4</v>
      </c>
      <c r="GK33">
        <v>0</v>
      </c>
      <c r="GM33">
        <v>1940</v>
      </c>
      <c r="GN33">
        <f t="shared" si="46"/>
        <v>129949.99999999999</v>
      </c>
      <c r="GO33">
        <f t="shared" si="47"/>
        <v>104898.63494513964</v>
      </c>
      <c r="GP33" s="3">
        <f t="shared" si="48"/>
        <v>0.21670938595949973</v>
      </c>
      <c r="GQ33" s="3">
        <f t="shared" si="49"/>
        <v>0.17493281082686366</v>
      </c>
      <c r="GS33" s="39">
        <f t="shared" si="50"/>
        <v>-1.1546872059241011</v>
      </c>
      <c r="GT33" s="37">
        <v>-4</v>
      </c>
      <c r="GU33">
        <v>0</v>
      </c>
      <c r="GV33" s="39">
        <v>0</v>
      </c>
      <c r="GX33">
        <v>1940</v>
      </c>
      <c r="GY33">
        <f t="shared" si="51"/>
        <v>86985.999999999985</v>
      </c>
      <c r="GZ33">
        <f t="shared" si="52"/>
        <v>64847.810400157599</v>
      </c>
      <c r="HA33">
        <f t="shared" si="53"/>
        <v>0.18282204978604269</v>
      </c>
      <c r="HB33" s="3">
        <f t="shared" si="54"/>
        <v>0.1362933072160287</v>
      </c>
      <c r="HD33">
        <f t="shared" si="55"/>
        <v>-1.4882792378493186</v>
      </c>
      <c r="HE33">
        <v>-4</v>
      </c>
      <c r="HF33">
        <v>0</v>
      </c>
      <c r="HG33" s="39">
        <v>0</v>
      </c>
      <c r="HI33">
        <v>1940</v>
      </c>
      <c r="HJ33">
        <f t="shared" si="56"/>
        <v>31148</v>
      </c>
      <c r="HK33">
        <f t="shared" si="57"/>
        <v>26405.596085590452</v>
      </c>
      <c r="HL33">
        <f t="shared" si="58"/>
        <v>0.1276604464918788</v>
      </c>
      <c r="HM33" s="3">
        <f t="shared" si="59"/>
        <v>0.10822364794435227</v>
      </c>
      <c r="HO33">
        <f t="shared" si="60"/>
        <v>-1.7800399814707077</v>
      </c>
      <c r="HP33">
        <v>-4</v>
      </c>
      <c r="HQ33">
        <v>0</v>
      </c>
      <c r="HS33">
        <v>1940</v>
      </c>
      <c r="HT33" s="1">
        <f t="shared" si="61"/>
        <v>2029</v>
      </c>
      <c r="HU33" s="1">
        <f t="shared" si="62"/>
        <v>516.54440566705512</v>
      </c>
      <c r="HV33" s="3">
        <f t="shared" si="63"/>
        <v>0.19874620432951318</v>
      </c>
      <c r="HW33" s="3">
        <f t="shared" si="64"/>
        <v>5.0596964018714385E-2</v>
      </c>
      <c r="HY33" s="37">
        <f t="shared" si="65"/>
        <v>-2.6119344830121198</v>
      </c>
      <c r="HZ33">
        <v>-4</v>
      </c>
      <c r="IA33">
        <v>0</v>
      </c>
      <c r="IB33">
        <v>1</v>
      </c>
      <c r="IC33" s="37">
        <v>0</v>
      </c>
      <c r="IE33">
        <v>1940</v>
      </c>
      <c r="IF33" s="1">
        <f t="shared" si="66"/>
        <v>3371</v>
      </c>
      <c r="IG33">
        <f t="shared" si="67"/>
        <v>1876.1637539425419</v>
      </c>
      <c r="IH33">
        <f t="shared" si="68"/>
        <v>0.24011681743713939</v>
      </c>
      <c r="II33" s="5">
        <f t="shared" si="69"/>
        <v>0.1336394154813407</v>
      </c>
      <c r="IK33" s="39">
        <f t="shared" si="70"/>
        <v>-1.6435162739964844</v>
      </c>
      <c r="IL33">
        <v>-4</v>
      </c>
      <c r="IM33">
        <v>0</v>
      </c>
      <c r="IN33">
        <v>0</v>
      </c>
      <c r="IO33" s="39">
        <v>0</v>
      </c>
      <c r="IQ33">
        <v>1940</v>
      </c>
      <c r="IR33" s="42">
        <f t="shared" si="71"/>
        <v>1260781</v>
      </c>
      <c r="IS33" s="1">
        <f t="shared" si="72"/>
        <v>980568.78142571473</v>
      </c>
      <c r="IT33" s="1">
        <f t="shared" si="73"/>
        <v>975273.08989135164</v>
      </c>
      <c r="IV33">
        <v>1940</v>
      </c>
      <c r="IW33" s="3">
        <f t="shared" si="74"/>
        <v>0.17790338742940051</v>
      </c>
      <c r="IX33" s="3">
        <f t="shared" si="75"/>
        <v>0.13836142201375681</v>
      </c>
      <c r="IY33" s="3">
        <f t="shared" si="76"/>
        <v>0.13761659349277131</v>
      </c>
    </row>
    <row r="34" spans="1:259" x14ac:dyDescent="0.25">
      <c r="A34" s="30">
        <v>1941</v>
      </c>
      <c r="B34" s="42">
        <v>1241.3375573521059</v>
      </c>
      <c r="C34" s="1">
        <f t="shared" si="2"/>
        <v>1036.7175416417856</v>
      </c>
      <c r="E34">
        <v>1941</v>
      </c>
      <c r="F34" s="3">
        <f t="shared" si="3"/>
        <v>0.17340058147975201</v>
      </c>
      <c r="G34" s="3">
        <f t="shared" si="4"/>
        <v>0.14481751839878759</v>
      </c>
      <c r="I34">
        <v>1941</v>
      </c>
      <c r="J34">
        <f t="shared" si="5"/>
        <v>-1.192834011028888</v>
      </c>
      <c r="K34">
        <f t="shared" si="6"/>
        <v>-1.4049573238779689</v>
      </c>
      <c r="N34">
        <v>-3</v>
      </c>
      <c r="Q34" s="1">
        <v>1260</v>
      </c>
      <c r="X34" s="1">
        <v>1037.6692705455273</v>
      </c>
      <c r="Y34" s="1">
        <v>7158.7854363513597</v>
      </c>
      <c r="AA34" s="42"/>
      <c r="AC34">
        <v>1941</v>
      </c>
      <c r="AD34" s="8">
        <f t="shared" si="7"/>
        <v>468304.99999999994</v>
      </c>
      <c r="AE34" s="8">
        <f t="shared" si="8"/>
        <v>365205</v>
      </c>
      <c r="AF34" s="8">
        <f t="shared" si="9"/>
        <v>167290.55735210588</v>
      </c>
      <c r="AG34" s="8">
        <f t="shared" si="10"/>
        <v>122280</v>
      </c>
      <c r="AH34" s="8">
        <f t="shared" si="11"/>
        <v>82575</v>
      </c>
      <c r="AI34" s="8">
        <f t="shared" si="12"/>
        <v>30026.000000000004</v>
      </c>
      <c r="AJ34" s="8">
        <f t="shared" si="13"/>
        <v>2351</v>
      </c>
      <c r="AK34" s="8">
        <f t="shared" si="14"/>
        <v>3305</v>
      </c>
      <c r="AL34" s="1">
        <f t="shared" si="77"/>
        <v>1241337.5573521059</v>
      </c>
      <c r="AS34">
        <v>122280</v>
      </c>
      <c r="BC34">
        <v>1941</v>
      </c>
      <c r="BD34">
        <v>468305</v>
      </c>
      <c r="BE34">
        <v>365205</v>
      </c>
      <c r="BF34" s="7">
        <v>186146</v>
      </c>
      <c r="BG34">
        <f t="shared" si="81"/>
        <v>122280</v>
      </c>
      <c r="BH34" s="7">
        <v>82575</v>
      </c>
      <c r="BI34" s="7">
        <v>30026</v>
      </c>
      <c r="BJ34" s="7">
        <v>2351</v>
      </c>
      <c r="BK34" s="7">
        <v>3305</v>
      </c>
      <c r="BL34" s="1">
        <f t="shared" si="15"/>
        <v>1260193</v>
      </c>
      <c r="BQ34">
        <v>1941</v>
      </c>
      <c r="BR34" s="42">
        <v>2818.0610000000001</v>
      </c>
      <c r="BS34" s="42">
        <v>1950.7159999999999</v>
      </c>
      <c r="BT34" s="42">
        <v>1037.6690000000001</v>
      </c>
      <c r="BU34" s="42">
        <v>607.37900000000002</v>
      </c>
      <c r="BV34" s="42">
        <v>475.57800000000003</v>
      </c>
      <c r="BW34" s="42">
        <v>242.114</v>
      </c>
      <c r="BX34" s="42">
        <v>11.834</v>
      </c>
      <c r="BY34" s="42">
        <v>15.557</v>
      </c>
      <c r="BZ34" s="42">
        <f t="shared" si="0"/>
        <v>7158.9079999999994</v>
      </c>
      <c r="CB34" s="39">
        <v>1941</v>
      </c>
      <c r="CM34">
        <v>1941</v>
      </c>
      <c r="CN34" s="3">
        <f t="shared" si="16"/>
        <v>0.16617986622716824</v>
      </c>
      <c r="CO34" s="3">
        <f t="shared" si="17"/>
        <v>0.18721587355617117</v>
      </c>
      <c r="CP34" s="3">
        <f t="shared" si="18"/>
        <v>0.17938861043357757</v>
      </c>
      <c r="CQ34" s="3">
        <f t="shared" si="19"/>
        <v>0.20132404972842327</v>
      </c>
      <c r="CR34" s="3">
        <f t="shared" si="20"/>
        <v>0.17363082396578478</v>
      </c>
      <c r="CS34" s="3">
        <f t="shared" si="21"/>
        <v>0.12401595942407297</v>
      </c>
      <c r="CT34" s="3">
        <f t="shared" si="22"/>
        <v>0.19866486395132668</v>
      </c>
      <c r="CU34" s="3">
        <f t="shared" si="23"/>
        <v>0.21244455871954748</v>
      </c>
      <c r="CV34" s="3">
        <f t="shared" si="24"/>
        <v>0.176031456194157</v>
      </c>
      <c r="CX34" s="1">
        <v>1941</v>
      </c>
      <c r="CY34" s="3">
        <f t="shared" si="25"/>
        <v>0.16617986622716824</v>
      </c>
      <c r="CZ34" s="3">
        <f t="shared" si="26"/>
        <v>0.18721587355617117</v>
      </c>
      <c r="DA34" s="25">
        <f>DA33+(DA39-DA33)/6</f>
        <v>0.16121764970535485</v>
      </c>
      <c r="DB34" s="3">
        <f t="shared" si="27"/>
        <v>0.20132404972842327</v>
      </c>
      <c r="DC34" s="3">
        <f t="shared" si="28"/>
        <v>0.17363082396578478</v>
      </c>
      <c r="DD34" s="3">
        <f t="shared" si="29"/>
        <v>0.12401595942407297</v>
      </c>
      <c r="DE34" s="18">
        <f t="shared" si="78"/>
        <v>0.19866486395132668</v>
      </c>
      <c r="DF34" s="3">
        <f t="shared" si="79"/>
        <v>0.21244455871954748</v>
      </c>
      <c r="DG34" s="3">
        <f t="shared" si="30"/>
        <v>0.17339761278565194</v>
      </c>
      <c r="DI34">
        <v>1941</v>
      </c>
      <c r="DM34">
        <v>1941</v>
      </c>
      <c r="EI34">
        <v>1941</v>
      </c>
      <c r="FF34">
        <f t="shared" si="1"/>
        <v>1941</v>
      </c>
      <c r="FG34">
        <f t="shared" si="31"/>
        <v>468304.99999999994</v>
      </c>
      <c r="FH34">
        <f t="shared" si="32"/>
        <v>389748.06825864065</v>
      </c>
      <c r="FI34" s="4">
        <f t="shared" si="33"/>
        <v>0.16617986622716821</v>
      </c>
      <c r="FJ34" s="4">
        <f t="shared" si="34"/>
        <v>0.13830363085065961</v>
      </c>
      <c r="FL34">
        <f t="shared" si="35"/>
        <v>-1.4619568978594628</v>
      </c>
      <c r="FM34">
        <v>-3</v>
      </c>
      <c r="FN34">
        <v>0</v>
      </c>
      <c r="FO34">
        <v>0</v>
      </c>
      <c r="FQ34">
        <v>1941</v>
      </c>
      <c r="FR34">
        <f t="shared" si="36"/>
        <v>365205</v>
      </c>
      <c r="FS34">
        <f t="shared" si="37"/>
        <v>299601.08193029853</v>
      </c>
      <c r="FT34" s="3">
        <f t="shared" si="38"/>
        <v>0.18721587355617117</v>
      </c>
      <c r="FU34" s="3">
        <f t="shared" si="39"/>
        <v>0.15358518714682123</v>
      </c>
      <c r="FW34" s="39">
        <f t="shared" si="40"/>
        <v>-1.3733088833412159</v>
      </c>
      <c r="FX34">
        <v>-3</v>
      </c>
      <c r="FY34" s="1">
        <v>1</v>
      </c>
      <c r="FZ34" s="42">
        <v>0</v>
      </c>
      <c r="GA34" s="42"/>
      <c r="GB34" s="42"/>
      <c r="GC34">
        <v>1941</v>
      </c>
      <c r="GD34">
        <f t="shared" si="41"/>
        <v>167290.55735210588</v>
      </c>
      <c r="GE34">
        <f t="shared" si="42"/>
        <v>142215.47899186233</v>
      </c>
      <c r="GF34">
        <f t="shared" si="43"/>
        <v>0.16121764970535485</v>
      </c>
      <c r="GG34" s="3">
        <f t="shared" si="44"/>
        <v>0.13705283572301219</v>
      </c>
      <c r="GI34">
        <f t="shared" si="45"/>
        <v>-1.4897214636385141</v>
      </c>
      <c r="GJ34">
        <v>-3</v>
      </c>
      <c r="GK34">
        <v>0</v>
      </c>
      <c r="GM34">
        <v>1941</v>
      </c>
      <c r="GN34">
        <f t="shared" si="46"/>
        <v>122280</v>
      </c>
      <c r="GO34">
        <f t="shared" si="47"/>
        <v>111278.2079144414</v>
      </c>
      <c r="GP34" s="3">
        <f t="shared" si="48"/>
        <v>0.20132404972842327</v>
      </c>
      <c r="GQ34" s="3">
        <f t="shared" si="49"/>
        <v>0.18321049610612383</v>
      </c>
      <c r="GS34" s="39">
        <f t="shared" si="50"/>
        <v>-1.0934281653987241</v>
      </c>
      <c r="GT34" s="37">
        <v>-3</v>
      </c>
      <c r="GU34">
        <v>0</v>
      </c>
      <c r="GV34" s="39">
        <v>0</v>
      </c>
      <c r="GX34">
        <v>1941</v>
      </c>
      <c r="GY34">
        <f t="shared" si="51"/>
        <v>82575</v>
      </c>
      <c r="GZ34">
        <f t="shared" si="52"/>
        <v>68177.064727198653</v>
      </c>
      <c r="HA34">
        <f t="shared" si="53"/>
        <v>0.17363082396578478</v>
      </c>
      <c r="HB34" s="3">
        <f t="shared" si="54"/>
        <v>0.14335622069817916</v>
      </c>
      <c r="HD34">
        <f t="shared" si="55"/>
        <v>-1.4259876641572051</v>
      </c>
      <c r="HE34">
        <v>-3</v>
      </c>
      <c r="HF34">
        <v>0</v>
      </c>
      <c r="HG34" s="39">
        <v>0</v>
      </c>
      <c r="HI34">
        <v>1941</v>
      </c>
      <c r="HJ34">
        <f t="shared" si="56"/>
        <v>30026.000000000004</v>
      </c>
      <c r="HK34">
        <f t="shared" si="57"/>
        <v>27777.772655889141</v>
      </c>
      <c r="HL34">
        <f t="shared" si="58"/>
        <v>0.12401595942407298</v>
      </c>
      <c r="HM34" s="3">
        <f t="shared" si="59"/>
        <v>0.11473013809977589</v>
      </c>
      <c r="HO34">
        <f t="shared" si="60"/>
        <v>-1.7114671424809604</v>
      </c>
      <c r="HP34">
        <v>-3</v>
      </c>
      <c r="HQ34">
        <v>0</v>
      </c>
      <c r="HS34">
        <v>1941</v>
      </c>
      <c r="HT34" s="1">
        <f t="shared" si="61"/>
        <v>2351</v>
      </c>
      <c r="HU34" s="1">
        <f t="shared" si="62"/>
        <v>656.04523153755349</v>
      </c>
      <c r="HV34" s="3">
        <f t="shared" si="63"/>
        <v>0.19866486395132668</v>
      </c>
      <c r="HW34" s="3">
        <f t="shared" si="64"/>
        <v>5.5437318872532823E-2</v>
      </c>
      <c r="HY34" s="37">
        <f t="shared" si="65"/>
        <v>-2.5135272198454071</v>
      </c>
      <c r="HZ34">
        <v>-3</v>
      </c>
      <c r="IA34">
        <v>0</v>
      </c>
      <c r="IB34">
        <v>1</v>
      </c>
      <c r="IC34" s="37">
        <v>0</v>
      </c>
      <c r="IE34">
        <v>1941</v>
      </c>
      <c r="IF34" s="1">
        <f t="shared" si="66"/>
        <v>3305</v>
      </c>
      <c r="IG34">
        <f t="shared" si="67"/>
        <v>2223.7456258012289</v>
      </c>
      <c r="IH34">
        <f t="shared" si="68"/>
        <v>0.21244455871954748</v>
      </c>
      <c r="II34" s="5">
        <f t="shared" si="69"/>
        <v>0.14294180277696397</v>
      </c>
      <c r="IK34" s="39">
        <f t="shared" si="70"/>
        <v>-1.5626774135383843</v>
      </c>
      <c r="IL34">
        <v>-3</v>
      </c>
      <c r="IM34">
        <v>0</v>
      </c>
      <c r="IN34">
        <v>0</v>
      </c>
      <c r="IO34" s="39">
        <v>0</v>
      </c>
      <c r="IQ34">
        <v>1941</v>
      </c>
      <c r="IR34" s="42">
        <f t="shared" si="71"/>
        <v>1241337.5573521059</v>
      </c>
      <c r="IS34" s="1">
        <f t="shared" si="72"/>
        <v>1041677.4653356696</v>
      </c>
      <c r="IT34" s="1">
        <f t="shared" si="73"/>
        <v>1036717.5416417856</v>
      </c>
      <c r="IV34">
        <v>1941</v>
      </c>
      <c r="IW34" s="3">
        <f t="shared" si="74"/>
        <v>0.17340058147975201</v>
      </c>
      <c r="IX34" s="3">
        <f t="shared" si="75"/>
        <v>0.14550787149879138</v>
      </c>
      <c r="IY34" s="3">
        <f t="shared" si="76"/>
        <v>0.14481751839878759</v>
      </c>
    </row>
    <row r="35" spans="1:259" x14ac:dyDescent="0.25">
      <c r="A35" s="30">
        <v>1942</v>
      </c>
      <c r="B35" s="42">
        <v>1146.7406543143786</v>
      </c>
      <c r="C35" s="1">
        <f t="shared" si="2"/>
        <v>1099.7995339033889</v>
      </c>
      <c r="E35">
        <v>1942</v>
      </c>
      <c r="F35" s="3">
        <f t="shared" si="3"/>
        <v>0.15879953818903114</v>
      </c>
      <c r="G35" s="3">
        <f t="shared" si="4"/>
        <v>0.15229917717427521</v>
      </c>
      <c r="I35">
        <v>1942</v>
      </c>
      <c r="J35">
        <f t="shared" si="5"/>
        <v>-1.3060191754016524</v>
      </c>
      <c r="K35">
        <f t="shared" si="6"/>
        <v>-1.3418270290170071</v>
      </c>
      <c r="N35">
        <v>-2</v>
      </c>
      <c r="Q35" s="1">
        <v>1187</v>
      </c>
      <c r="X35" s="1">
        <v>1036.6510953099796</v>
      </c>
      <c r="Y35" s="1">
        <v>7221.3097556324519</v>
      </c>
      <c r="AA35" s="42"/>
      <c r="AC35">
        <v>1942</v>
      </c>
      <c r="AD35" s="8">
        <f t="shared" si="7"/>
        <v>427910</v>
      </c>
      <c r="AE35" s="8">
        <f t="shared" si="8"/>
        <v>339334</v>
      </c>
      <c r="AF35" s="8">
        <f t="shared" si="9"/>
        <v>169480.65431437854</v>
      </c>
      <c r="AG35" s="8">
        <f t="shared" si="10"/>
        <v>106455</v>
      </c>
      <c r="AH35" s="8">
        <f t="shared" si="11"/>
        <v>73364</v>
      </c>
      <c r="AI35" s="8">
        <f t="shared" si="12"/>
        <v>25282</v>
      </c>
      <c r="AJ35" s="8">
        <f t="shared" si="13"/>
        <v>2182</v>
      </c>
      <c r="AK35" s="8">
        <f t="shared" si="14"/>
        <v>2733</v>
      </c>
      <c r="AL35" s="1">
        <f t="shared" si="77"/>
        <v>1146740.6543143785</v>
      </c>
      <c r="AS35">
        <v>106455</v>
      </c>
      <c r="BC35">
        <v>1942</v>
      </c>
      <c r="BD35">
        <v>427910</v>
      </c>
      <c r="BE35">
        <v>339334</v>
      </c>
      <c r="BF35" s="7">
        <v>209412</v>
      </c>
      <c r="BG35">
        <f t="shared" si="81"/>
        <v>106455</v>
      </c>
      <c r="BH35" s="7">
        <v>73364</v>
      </c>
      <c r="BI35" s="7">
        <v>25282</v>
      </c>
      <c r="BJ35" s="7">
        <v>2182</v>
      </c>
      <c r="BK35" s="7">
        <v>2733</v>
      </c>
      <c r="BL35" s="1">
        <f t="shared" si="15"/>
        <v>1186672</v>
      </c>
      <c r="BQ35">
        <v>1942</v>
      </c>
      <c r="BR35" s="42">
        <v>2855.4589999999998</v>
      </c>
      <c r="BS35" s="42">
        <v>1968.239</v>
      </c>
      <c r="BT35" s="42">
        <v>1036.6509999999998</v>
      </c>
      <c r="BU35" s="42">
        <v>612.47199999999998</v>
      </c>
      <c r="BV35" s="42">
        <v>479.97199999999998</v>
      </c>
      <c r="BW35" s="42">
        <v>242.40100000000001</v>
      </c>
      <c r="BX35" s="42">
        <v>11.064</v>
      </c>
      <c r="BY35" s="42">
        <v>15.173</v>
      </c>
      <c r="BZ35" s="42">
        <f t="shared" si="0"/>
        <v>7221.4309999999996</v>
      </c>
      <c r="CB35" s="39">
        <v>1942</v>
      </c>
      <c r="CM35">
        <v>1942</v>
      </c>
      <c r="CN35" s="3">
        <f t="shared" si="16"/>
        <v>0.14985681811575655</v>
      </c>
      <c r="CO35" s="3">
        <f t="shared" si="17"/>
        <v>0.17240487562740095</v>
      </c>
      <c r="CP35" s="3">
        <f t="shared" si="18"/>
        <v>0.20200819755153859</v>
      </c>
      <c r="CQ35" s="3">
        <f t="shared" si="19"/>
        <v>0.1738120273253308</v>
      </c>
      <c r="CR35" s="3">
        <f t="shared" si="20"/>
        <v>0.15285058295067214</v>
      </c>
      <c r="CS35" s="3">
        <f t="shared" si="21"/>
        <v>0.10429824959467988</v>
      </c>
      <c r="CT35" s="3">
        <f t="shared" si="22"/>
        <v>0.19721619667389731</v>
      </c>
      <c r="CU35" s="3">
        <f t="shared" si="23"/>
        <v>0.18012258617280696</v>
      </c>
      <c r="CV35" s="3">
        <f t="shared" si="24"/>
        <v>0.16432643336203034</v>
      </c>
      <c r="CX35" s="1">
        <v>1942</v>
      </c>
      <c r="CY35" s="3">
        <f t="shared" si="25"/>
        <v>0.14985681811575655</v>
      </c>
      <c r="CZ35" s="3">
        <f t="shared" si="26"/>
        <v>0.17240487562740095</v>
      </c>
      <c r="DA35" s="25">
        <f>DA34+(DA39-DA33)/6</f>
        <v>0.16348863244657899</v>
      </c>
      <c r="DB35" s="3">
        <f t="shared" si="27"/>
        <v>0.1738120273253308</v>
      </c>
      <c r="DC35" s="3">
        <f t="shared" si="28"/>
        <v>0.15285058295067214</v>
      </c>
      <c r="DD35" s="3">
        <f t="shared" si="29"/>
        <v>0.10429824959467988</v>
      </c>
      <c r="DE35" s="18">
        <f t="shared" si="78"/>
        <v>0.19721619667389731</v>
      </c>
      <c r="DF35" s="3">
        <f t="shared" si="79"/>
        <v>0.18012258617280696</v>
      </c>
      <c r="DG35" s="3">
        <f t="shared" si="30"/>
        <v>0.15879687202084719</v>
      </c>
      <c r="DI35">
        <v>1942</v>
      </c>
      <c r="DM35">
        <v>1942</v>
      </c>
      <c r="EI35">
        <v>1942</v>
      </c>
      <c r="FF35">
        <f t="shared" si="1"/>
        <v>1942</v>
      </c>
      <c r="FG35">
        <f t="shared" si="31"/>
        <v>427910</v>
      </c>
      <c r="FH35">
        <f t="shared" si="32"/>
        <v>415891.86552096653</v>
      </c>
      <c r="FI35" s="4">
        <f t="shared" si="33"/>
        <v>0.14985681811575655</v>
      </c>
      <c r="FJ35" s="4">
        <f t="shared" si="34"/>
        <v>0.145647990575584</v>
      </c>
      <c r="FL35">
        <f t="shared" si="35"/>
        <v>-1.3978309571710252</v>
      </c>
      <c r="FM35">
        <v>-2</v>
      </c>
      <c r="FN35">
        <v>0</v>
      </c>
      <c r="FO35">
        <v>0</v>
      </c>
      <c r="FQ35">
        <v>1942</v>
      </c>
      <c r="FR35">
        <f t="shared" si="36"/>
        <v>339334</v>
      </c>
      <c r="FS35">
        <f t="shared" si="37"/>
        <v>316743.87243248493</v>
      </c>
      <c r="FT35" s="3">
        <f t="shared" si="38"/>
        <v>0.17240487562740095</v>
      </c>
      <c r="FU35" s="3">
        <f t="shared" si="39"/>
        <v>0.1609275461122785</v>
      </c>
      <c r="FW35" s="39">
        <f t="shared" si="40"/>
        <v>-1.3144283093310731</v>
      </c>
      <c r="FX35">
        <v>-2</v>
      </c>
      <c r="FY35" s="1">
        <v>1</v>
      </c>
      <c r="FZ35" s="42">
        <v>0</v>
      </c>
      <c r="GA35" s="42"/>
      <c r="GB35" s="42"/>
      <c r="GC35">
        <v>1942</v>
      </c>
      <c r="GD35">
        <f t="shared" si="41"/>
        <v>169480.65431437854</v>
      </c>
      <c r="GE35">
        <f t="shared" si="42"/>
        <v>149399.90964397107</v>
      </c>
      <c r="GF35">
        <f t="shared" si="43"/>
        <v>0.16348863244657899</v>
      </c>
      <c r="GG35" s="3">
        <f t="shared" si="44"/>
        <v>0.14411784645360018</v>
      </c>
      <c r="GI35">
        <f t="shared" si="45"/>
        <v>-1.427767488321626</v>
      </c>
      <c r="GJ35">
        <v>-2</v>
      </c>
      <c r="GK35">
        <v>0</v>
      </c>
      <c r="GM35">
        <v>1942</v>
      </c>
      <c r="GN35">
        <f t="shared" si="46"/>
        <v>106455</v>
      </c>
      <c r="GO35">
        <f t="shared" si="47"/>
        <v>117438.17835863732</v>
      </c>
      <c r="GP35" s="3">
        <f t="shared" si="48"/>
        <v>0.1738120273253308</v>
      </c>
      <c r="GQ35" s="3">
        <f t="shared" si="49"/>
        <v>0.1917445668677708</v>
      </c>
      <c r="GS35" s="39">
        <f t="shared" si="50"/>
        <v>-1.0321691248733471</v>
      </c>
      <c r="GT35" s="37">
        <v>-2</v>
      </c>
      <c r="GU35">
        <v>0</v>
      </c>
      <c r="GV35" s="39">
        <v>0</v>
      </c>
      <c r="GX35">
        <v>1942</v>
      </c>
      <c r="GY35">
        <f t="shared" si="51"/>
        <v>73364</v>
      </c>
      <c r="GZ35">
        <f t="shared" si="52"/>
        <v>72328.79644251983</v>
      </c>
      <c r="HA35">
        <f t="shared" si="53"/>
        <v>0.15285058295067214</v>
      </c>
      <c r="HB35" s="3">
        <f t="shared" si="54"/>
        <v>0.15069378305926145</v>
      </c>
      <c r="HD35">
        <f t="shared" si="55"/>
        <v>-1.3636960904650917</v>
      </c>
      <c r="HE35">
        <v>-2</v>
      </c>
      <c r="HF35">
        <v>0</v>
      </c>
      <c r="HG35" s="39">
        <v>0</v>
      </c>
      <c r="HI35">
        <v>1942</v>
      </c>
      <c r="HJ35">
        <f t="shared" si="56"/>
        <v>25282</v>
      </c>
      <c r="HK35">
        <f t="shared" si="57"/>
        <v>29464.74186340467</v>
      </c>
      <c r="HL35">
        <f t="shared" si="58"/>
        <v>0.10429824959467988</v>
      </c>
      <c r="HM35" s="3">
        <f t="shared" si="59"/>
        <v>0.12155371414888828</v>
      </c>
      <c r="HO35">
        <f t="shared" si="60"/>
        <v>-1.6428943034912131</v>
      </c>
      <c r="HP35">
        <v>-2</v>
      </c>
      <c r="HQ35">
        <v>0</v>
      </c>
      <c r="HS35">
        <v>1942</v>
      </c>
      <c r="HT35" s="1">
        <f t="shared" si="61"/>
        <v>2182</v>
      </c>
      <c r="HU35" s="1">
        <f t="shared" si="62"/>
        <v>671.58430769864469</v>
      </c>
      <c r="HV35" s="3">
        <f t="shared" si="63"/>
        <v>0.19721619667389731</v>
      </c>
      <c r="HW35" s="3">
        <f t="shared" si="64"/>
        <v>6.0699955504215898E-2</v>
      </c>
      <c r="HY35" s="37">
        <f t="shared" si="65"/>
        <v>-2.4151199566786947</v>
      </c>
      <c r="HZ35">
        <v>-2</v>
      </c>
      <c r="IA35">
        <v>0</v>
      </c>
      <c r="IB35">
        <v>1</v>
      </c>
      <c r="IC35" s="37">
        <v>0</v>
      </c>
      <c r="IE35">
        <v>1942</v>
      </c>
      <c r="IF35" s="1">
        <f t="shared" si="66"/>
        <v>2733</v>
      </c>
      <c r="IG35">
        <f t="shared" si="67"/>
        <v>2317.6552479537054</v>
      </c>
      <c r="IH35">
        <f t="shared" si="68"/>
        <v>0.18012258617280696</v>
      </c>
      <c r="II35" s="5">
        <f t="shared" si="69"/>
        <v>0.15274864878097313</v>
      </c>
      <c r="IK35" s="39">
        <f t="shared" si="70"/>
        <v>-1.4818385530802844</v>
      </c>
      <c r="IL35">
        <v>-2</v>
      </c>
      <c r="IM35">
        <v>0</v>
      </c>
      <c r="IN35">
        <v>0</v>
      </c>
      <c r="IO35" s="39">
        <v>0</v>
      </c>
      <c r="IQ35">
        <v>1942</v>
      </c>
      <c r="IR35" s="42">
        <f t="shared" si="71"/>
        <v>1146740.6543143785</v>
      </c>
      <c r="IS35" s="1">
        <f t="shared" si="72"/>
        <v>1104256.6038176366</v>
      </c>
      <c r="IT35" s="1">
        <f t="shared" si="73"/>
        <v>1099799.533903389</v>
      </c>
      <c r="IV35">
        <v>1942</v>
      </c>
      <c r="IW35" s="3">
        <f t="shared" si="74"/>
        <v>0.15879953818903114</v>
      </c>
      <c r="IX35" s="3">
        <f t="shared" si="75"/>
        <v>0.15291382051807137</v>
      </c>
      <c r="IY35" s="3">
        <f t="shared" si="76"/>
        <v>0.15229917717427521</v>
      </c>
    </row>
    <row r="36" spans="1:259" x14ac:dyDescent="0.25">
      <c r="A36" s="30">
        <v>1943</v>
      </c>
      <c r="B36" s="42">
        <v>1124.452475937082</v>
      </c>
      <c r="C36" s="1">
        <f t="shared" si="2"/>
        <v>1168.3446231294033</v>
      </c>
      <c r="D36" s="7"/>
      <c r="E36">
        <v>1943</v>
      </c>
      <c r="F36" s="3">
        <f t="shared" si="3"/>
        <v>0.15404933168990551</v>
      </c>
      <c r="G36" s="3">
        <f t="shared" si="4"/>
        <v>0.16006253018971511</v>
      </c>
      <c r="I36">
        <v>1943</v>
      </c>
      <c r="J36">
        <f t="shared" si="5"/>
        <v>-1.3444596555997734</v>
      </c>
      <c r="K36">
        <f t="shared" si="6"/>
        <v>-1.2786967341560453</v>
      </c>
      <c r="N36">
        <v>-1</v>
      </c>
      <c r="Q36" s="1">
        <v>1185</v>
      </c>
      <c r="X36" s="1">
        <v>1052.5210460692147</v>
      </c>
      <c r="Y36" s="1">
        <v>7299.3012277427806</v>
      </c>
      <c r="AA36" s="42"/>
      <c r="AC36">
        <v>1943</v>
      </c>
      <c r="AD36" s="8">
        <f t="shared" si="7"/>
        <v>414972.00000000012</v>
      </c>
      <c r="AE36" s="8">
        <f t="shared" si="8"/>
        <v>329595</v>
      </c>
      <c r="AF36" s="8">
        <f t="shared" si="9"/>
        <v>174465.47593708176</v>
      </c>
      <c r="AG36" s="8">
        <f t="shared" si="10"/>
        <v>113556</v>
      </c>
      <c r="AH36" s="8">
        <f t="shared" si="11"/>
        <v>62250</v>
      </c>
      <c r="AI36" s="8">
        <f t="shared" si="12"/>
        <v>25636</v>
      </c>
      <c r="AJ36" s="8">
        <f t="shared" si="13"/>
        <v>1427</v>
      </c>
      <c r="AK36" s="8">
        <f t="shared" si="14"/>
        <v>2551</v>
      </c>
      <c r="AL36" s="1">
        <f t="shared" si="77"/>
        <v>1124452.475937082</v>
      </c>
      <c r="AS36">
        <v>113556</v>
      </c>
      <c r="BC36">
        <v>1943</v>
      </c>
      <c r="BD36">
        <v>414972</v>
      </c>
      <c r="BE36">
        <v>329595</v>
      </c>
      <c r="BF36" s="7">
        <v>235411</v>
      </c>
      <c r="BG36">
        <f t="shared" si="81"/>
        <v>113556</v>
      </c>
      <c r="BH36" s="7">
        <v>62250</v>
      </c>
      <c r="BI36" s="7">
        <v>25636</v>
      </c>
      <c r="BJ36" s="7">
        <v>1427</v>
      </c>
      <c r="BK36" s="7">
        <v>2551</v>
      </c>
      <c r="BL36" s="1">
        <f t="shared" si="15"/>
        <v>1185398</v>
      </c>
      <c r="BQ36">
        <v>1943</v>
      </c>
      <c r="BR36" s="42">
        <v>2881.66</v>
      </c>
      <c r="BS36" s="42">
        <v>1989.8359999999998</v>
      </c>
      <c r="BT36" s="42">
        <v>1052.5210000000002</v>
      </c>
      <c r="BU36" s="42">
        <v>618.22500000000002</v>
      </c>
      <c r="BV36" s="42">
        <v>482.822</v>
      </c>
      <c r="BW36" s="42">
        <v>244.19099999999997</v>
      </c>
      <c r="BX36" s="42">
        <v>15.686</v>
      </c>
      <c r="BY36" s="42">
        <v>14.478999999999999</v>
      </c>
      <c r="BZ36" s="42">
        <f t="shared" si="0"/>
        <v>7299.42</v>
      </c>
      <c r="CB36" s="39">
        <v>1943</v>
      </c>
      <c r="CM36">
        <v>1943</v>
      </c>
      <c r="CN36" s="3">
        <f t="shared" si="16"/>
        <v>0.14400449740774418</v>
      </c>
      <c r="CO36" s="3">
        <f t="shared" si="17"/>
        <v>0.16563927881493754</v>
      </c>
      <c r="CP36" s="3">
        <f t="shared" si="18"/>
        <v>0.22366394589751651</v>
      </c>
      <c r="CQ36" s="3">
        <f t="shared" si="19"/>
        <v>0.18368069877471793</v>
      </c>
      <c r="CR36" s="3">
        <f t="shared" si="20"/>
        <v>0.12892950196966999</v>
      </c>
      <c r="CS36" s="3">
        <f t="shared" si="21"/>
        <v>0.10498339414638543</v>
      </c>
      <c r="CT36" s="3">
        <f t="shared" si="22"/>
        <v>9.0972842024735434E-2</v>
      </c>
      <c r="CU36" s="3">
        <f t="shared" si="23"/>
        <v>0.17618620070446855</v>
      </c>
      <c r="CV36" s="3">
        <f t="shared" si="24"/>
        <v>0.16239619038224956</v>
      </c>
      <c r="CX36" s="1">
        <v>1943</v>
      </c>
      <c r="CY36" s="3">
        <f t="shared" si="25"/>
        <v>0.14400449740774418</v>
      </c>
      <c r="CZ36" s="3">
        <f t="shared" si="26"/>
        <v>0.16563927881493754</v>
      </c>
      <c r="DA36" s="25">
        <f>DA35+(DA39-DA33)/6</f>
        <v>0.16575961518780313</v>
      </c>
      <c r="DB36" s="3">
        <f t="shared" si="27"/>
        <v>0.18368069877471793</v>
      </c>
      <c r="DC36" s="3">
        <f t="shared" si="28"/>
        <v>0.12892950196966999</v>
      </c>
      <c r="DD36" s="3">
        <f t="shared" si="29"/>
        <v>0.10498339414638543</v>
      </c>
      <c r="DE36" s="18">
        <f t="shared" si="78"/>
        <v>9.0972842024735434E-2</v>
      </c>
      <c r="DF36" s="3">
        <f t="shared" si="79"/>
        <v>0.17618620070446855</v>
      </c>
      <c r="DG36" s="3">
        <f t="shared" si="30"/>
        <v>0.15404682508159306</v>
      </c>
      <c r="DI36">
        <v>1943</v>
      </c>
      <c r="DM36">
        <v>1943</v>
      </c>
      <c r="EI36">
        <v>1943</v>
      </c>
      <c r="FF36">
        <f t="shared" si="1"/>
        <v>1943</v>
      </c>
      <c r="FG36">
        <f t="shared" si="31"/>
        <v>414972.00000000012</v>
      </c>
      <c r="FH36">
        <f t="shared" si="32"/>
        <v>441707.10299522831</v>
      </c>
      <c r="FI36" s="4">
        <f t="shared" si="33"/>
        <v>0.14400449740774421</v>
      </c>
      <c r="FJ36" s="4">
        <f t="shared" si="34"/>
        <v>0.15328217173269168</v>
      </c>
      <c r="FL36">
        <f t="shared" si="35"/>
        <v>-1.3337050164825877</v>
      </c>
      <c r="FM36">
        <v>-1</v>
      </c>
      <c r="FN36">
        <v>0</v>
      </c>
      <c r="FO36">
        <v>0</v>
      </c>
      <c r="FQ36">
        <v>1943</v>
      </c>
      <c r="FR36">
        <f t="shared" si="36"/>
        <v>329595</v>
      </c>
      <c r="FS36">
        <f t="shared" si="37"/>
        <v>335333.86926556181</v>
      </c>
      <c r="FT36" s="3">
        <f t="shared" si="38"/>
        <v>0.16563927881493754</v>
      </c>
      <c r="FU36" s="3">
        <f t="shared" si="39"/>
        <v>0.16852337040115961</v>
      </c>
      <c r="FW36" s="39">
        <f t="shared" si="40"/>
        <v>-1.2555477353209303</v>
      </c>
      <c r="FX36">
        <v>-1</v>
      </c>
      <c r="FY36" s="1">
        <v>1</v>
      </c>
      <c r="FZ36" s="42">
        <v>0</v>
      </c>
      <c r="GA36" s="42"/>
      <c r="GB36" s="42"/>
      <c r="GC36">
        <v>1943</v>
      </c>
      <c r="GD36">
        <f t="shared" si="41"/>
        <v>174465.47593708176</v>
      </c>
      <c r="GE36">
        <f t="shared" si="42"/>
        <v>159410.96107781545</v>
      </c>
      <c r="GF36">
        <f t="shared" si="43"/>
        <v>0.16575961518780313</v>
      </c>
      <c r="GG36" s="3">
        <f t="shared" si="44"/>
        <v>0.15145632351070945</v>
      </c>
      <c r="GI36">
        <f t="shared" si="45"/>
        <v>-1.3658135130047382</v>
      </c>
      <c r="GJ36">
        <v>-1</v>
      </c>
      <c r="GK36">
        <v>0</v>
      </c>
      <c r="GM36">
        <v>1943</v>
      </c>
      <c r="GN36">
        <f t="shared" si="46"/>
        <v>113556</v>
      </c>
      <c r="GO36">
        <f t="shared" si="47"/>
        <v>123972.88947281362</v>
      </c>
      <c r="GP36" s="3">
        <f t="shared" si="48"/>
        <v>0.18368069877471793</v>
      </c>
      <c r="GQ36" s="3">
        <f t="shared" si="49"/>
        <v>0.20053037239324456</v>
      </c>
      <c r="GS36" s="39">
        <f t="shared" si="50"/>
        <v>-0.9709100843479701</v>
      </c>
      <c r="GT36" s="37">
        <v>-1</v>
      </c>
      <c r="GU36">
        <v>0</v>
      </c>
      <c r="GV36" s="39">
        <v>0</v>
      </c>
      <c r="GX36">
        <v>1943</v>
      </c>
      <c r="GY36">
        <f t="shared" si="51"/>
        <v>62250</v>
      </c>
      <c r="GZ36">
        <f t="shared" si="52"/>
        <v>76434.229406828119</v>
      </c>
      <c r="HA36">
        <f t="shared" si="53"/>
        <v>0.12892950196966999</v>
      </c>
      <c r="HB36" s="3">
        <f t="shared" si="54"/>
        <v>0.15830726314631091</v>
      </c>
      <c r="HD36">
        <f t="shared" si="55"/>
        <v>-1.3014045167729782</v>
      </c>
      <c r="HE36">
        <v>-1</v>
      </c>
      <c r="HF36">
        <v>0</v>
      </c>
      <c r="HG36" s="39">
        <v>0</v>
      </c>
      <c r="HI36">
        <v>1943</v>
      </c>
      <c r="HJ36">
        <f t="shared" si="56"/>
        <v>25636</v>
      </c>
      <c r="HK36">
        <f t="shared" si="57"/>
        <v>31427.602419739731</v>
      </c>
      <c r="HL36">
        <f t="shared" si="58"/>
        <v>0.10498339414638543</v>
      </c>
      <c r="HM36" s="3">
        <f t="shared" si="59"/>
        <v>0.12870090388155064</v>
      </c>
      <c r="HO36">
        <f t="shared" si="60"/>
        <v>-1.574321464501466</v>
      </c>
      <c r="HP36">
        <v>-1</v>
      </c>
      <c r="HQ36">
        <v>0</v>
      </c>
      <c r="HS36">
        <v>1943</v>
      </c>
      <c r="HT36" s="1">
        <f t="shared" si="61"/>
        <v>1427</v>
      </c>
      <c r="HU36" s="1">
        <f t="shared" si="62"/>
        <v>1041.7653647950535</v>
      </c>
      <c r="HV36" s="3">
        <f t="shared" si="63"/>
        <v>9.0972842024735434E-2</v>
      </c>
      <c r="HW36" s="3">
        <f t="shared" si="64"/>
        <v>6.6413704245508964E-2</v>
      </c>
      <c r="HY36" s="37">
        <f t="shared" si="65"/>
        <v>-2.3167126935119819</v>
      </c>
      <c r="HZ36">
        <v>-1</v>
      </c>
      <c r="IA36">
        <v>0</v>
      </c>
      <c r="IB36">
        <v>1</v>
      </c>
      <c r="IC36" s="37">
        <v>0</v>
      </c>
      <c r="IE36">
        <v>1943</v>
      </c>
      <c r="IF36" s="1">
        <f t="shared" si="66"/>
        <v>2551</v>
      </c>
      <c r="IG36">
        <f t="shared" si="67"/>
        <v>2361.0537051852798</v>
      </c>
      <c r="IH36">
        <f t="shared" si="68"/>
        <v>0.17618620070446855</v>
      </c>
      <c r="II36" s="5">
        <f t="shared" si="69"/>
        <v>0.16306745667416808</v>
      </c>
      <c r="IK36" s="39">
        <f t="shared" si="70"/>
        <v>-1.4009996926221846</v>
      </c>
      <c r="IL36">
        <v>-1</v>
      </c>
      <c r="IM36">
        <v>0</v>
      </c>
      <c r="IN36">
        <v>0</v>
      </c>
      <c r="IO36" s="39">
        <v>0</v>
      </c>
      <c r="IQ36">
        <v>1943</v>
      </c>
      <c r="IR36" s="42">
        <f t="shared" si="71"/>
        <v>1124452.475937082</v>
      </c>
      <c r="IS36" s="1">
        <f t="shared" si="72"/>
        <v>1171689.4737079672</v>
      </c>
      <c r="IT36" s="1">
        <f t="shared" si="73"/>
        <v>1168344.6231294032</v>
      </c>
      <c r="IV36">
        <v>1943</v>
      </c>
      <c r="IW36" s="3">
        <f t="shared" si="74"/>
        <v>0.15404933168990551</v>
      </c>
      <c r="IX36" s="3">
        <f t="shared" si="75"/>
        <v>0.16051816085496753</v>
      </c>
      <c r="IY36" s="3">
        <f t="shared" si="76"/>
        <v>0.16006253018971511</v>
      </c>
    </row>
    <row r="37" spans="1:259" x14ac:dyDescent="0.25">
      <c r="A37" s="30">
        <v>1944</v>
      </c>
      <c r="B37" s="42">
        <v>1147.0556440795272</v>
      </c>
      <c r="C37" s="1">
        <f t="shared" si="2"/>
        <v>1242.4964311401197</v>
      </c>
      <c r="D37" s="7"/>
      <c r="E37">
        <v>1944</v>
      </c>
      <c r="F37" s="3">
        <f t="shared" si="3"/>
        <v>0.15519448734508304</v>
      </c>
      <c r="G37" s="3">
        <f t="shared" si="4"/>
        <v>0.16810744766756675</v>
      </c>
      <c r="J37">
        <f t="shared" si="5"/>
        <v>-1.3351137555542267</v>
      </c>
      <c r="K37">
        <f t="shared" si="6"/>
        <v>-1.2155664392950836</v>
      </c>
      <c r="N37">
        <v>0</v>
      </c>
      <c r="Q37" s="1">
        <v>1232</v>
      </c>
      <c r="X37" s="1">
        <v>1065.0421240685091</v>
      </c>
      <c r="Y37" s="1">
        <v>7391.0849779669625</v>
      </c>
      <c r="AA37" s="42"/>
      <c r="AC37">
        <v>1944</v>
      </c>
      <c r="AD37" s="8">
        <f t="shared" si="7"/>
        <v>423452.00000000006</v>
      </c>
      <c r="AE37" s="8">
        <f t="shared" si="8"/>
        <v>337171</v>
      </c>
      <c r="AF37" s="8">
        <f t="shared" si="9"/>
        <v>178959.64407952706</v>
      </c>
      <c r="AG37" s="8">
        <f t="shared" si="10"/>
        <v>105951.00000000001</v>
      </c>
      <c r="AH37" s="8">
        <f t="shared" si="11"/>
        <v>70420</v>
      </c>
      <c r="AI37" s="8">
        <f t="shared" si="12"/>
        <v>27348.000000000004</v>
      </c>
      <c r="AJ37" s="8">
        <f t="shared" si="13"/>
        <v>1177</v>
      </c>
      <c r="AK37" s="8">
        <f t="shared" si="14"/>
        <v>2577</v>
      </c>
      <c r="AL37" s="1">
        <f t="shared" si="77"/>
        <v>1147055.6440795271</v>
      </c>
      <c r="AS37">
        <v>105951</v>
      </c>
      <c r="BC37">
        <v>1944</v>
      </c>
      <c r="BD37">
        <v>423452</v>
      </c>
      <c r="BE37">
        <v>337171</v>
      </c>
      <c r="BF37" s="7">
        <v>264346</v>
      </c>
      <c r="BG37">
        <f t="shared" si="81"/>
        <v>105951</v>
      </c>
      <c r="BH37" s="7">
        <v>70420</v>
      </c>
      <c r="BI37" s="7">
        <v>27348</v>
      </c>
      <c r="BJ37" s="7">
        <v>1177</v>
      </c>
      <c r="BK37" s="7">
        <v>2577</v>
      </c>
      <c r="BL37" s="1">
        <f t="shared" si="15"/>
        <v>1232442</v>
      </c>
      <c r="BQ37">
        <v>1944</v>
      </c>
      <c r="BR37" s="42">
        <v>2917.1689999999999</v>
      </c>
      <c r="BS37" s="42">
        <v>2009.819</v>
      </c>
      <c r="BT37" s="42">
        <v>1065.0419999999999</v>
      </c>
      <c r="BU37" s="42">
        <v>626.24699999999996</v>
      </c>
      <c r="BV37" s="42">
        <v>491.14600000000002</v>
      </c>
      <c r="BW37" s="42">
        <v>246.791</v>
      </c>
      <c r="BX37" s="42">
        <v>19.009999999999998</v>
      </c>
      <c r="BY37" s="42">
        <v>15.981</v>
      </c>
      <c r="BZ37" s="42">
        <f t="shared" si="0"/>
        <v>7391.204999999999</v>
      </c>
      <c r="CB37" s="39">
        <v>1944</v>
      </c>
      <c r="CM37">
        <v>1944</v>
      </c>
      <c r="CN37" s="3">
        <f t="shared" si="16"/>
        <v>0.14515854240875317</v>
      </c>
      <c r="CO37" s="3">
        <f t="shared" si="17"/>
        <v>0.16776187308409365</v>
      </c>
      <c r="CP37" s="3">
        <f t="shared" si="18"/>
        <v>0.24820241830838596</v>
      </c>
      <c r="CQ37" s="3">
        <f t="shared" si="19"/>
        <v>0.16918404399542036</v>
      </c>
      <c r="CR37" s="3">
        <f t="shared" si="20"/>
        <v>0.14337895452675986</v>
      </c>
      <c r="CS37" s="3">
        <f t="shared" si="21"/>
        <v>0.11081441381573884</v>
      </c>
      <c r="CT37" s="3">
        <f t="shared" si="22"/>
        <v>6.1914781693845351E-2</v>
      </c>
      <c r="CU37" s="3">
        <f t="shared" si="23"/>
        <v>0.16125398911207059</v>
      </c>
      <c r="CV37" s="3">
        <f t="shared" si="24"/>
        <v>0.16674439418200418</v>
      </c>
      <c r="CX37" s="1">
        <v>1944</v>
      </c>
      <c r="CY37" s="3">
        <f t="shared" si="25"/>
        <v>0.14515854240875317</v>
      </c>
      <c r="CZ37" s="3">
        <f t="shared" si="26"/>
        <v>0.16776187308409365</v>
      </c>
      <c r="DA37" s="25">
        <f>DA36+(DA39-DA33)/6</f>
        <v>0.16803059792902728</v>
      </c>
      <c r="DB37" s="3">
        <f t="shared" si="27"/>
        <v>0.16918404399542036</v>
      </c>
      <c r="DC37" s="3">
        <f t="shared" si="28"/>
        <v>0.14337895452675986</v>
      </c>
      <c r="DD37" s="3">
        <f t="shared" si="29"/>
        <v>0.11081441381573884</v>
      </c>
      <c r="DE37" s="18">
        <f t="shared" si="78"/>
        <v>6.1914781693845351E-2</v>
      </c>
      <c r="DF37" s="3">
        <f t="shared" si="79"/>
        <v>0.16125398911207059</v>
      </c>
      <c r="DG37" s="3">
        <f t="shared" si="30"/>
        <v>0.15519196722043663</v>
      </c>
      <c r="DI37">
        <v>1944</v>
      </c>
      <c r="DM37">
        <v>1944</v>
      </c>
      <c r="EI37">
        <v>1944</v>
      </c>
      <c r="FF37">
        <f t="shared" si="1"/>
        <v>1944</v>
      </c>
      <c r="FG37">
        <f t="shared" si="31"/>
        <v>423452.00000000006</v>
      </c>
      <c r="FH37">
        <f t="shared" si="32"/>
        <v>470268.20060285705</v>
      </c>
      <c r="FI37" s="4">
        <f t="shared" si="33"/>
        <v>0.14515854240875317</v>
      </c>
      <c r="FJ37" s="4">
        <f t="shared" si="34"/>
        <v>0.16120704717582598</v>
      </c>
      <c r="FL37">
        <f t="shared" si="35"/>
        <v>-1.2695790757941501</v>
      </c>
      <c r="FM37">
        <v>0</v>
      </c>
      <c r="FN37">
        <v>0</v>
      </c>
      <c r="FO37">
        <v>0</v>
      </c>
      <c r="FQ37" s="39">
        <v>1944</v>
      </c>
      <c r="FR37">
        <f t="shared" si="36"/>
        <v>337171</v>
      </c>
      <c r="FS37">
        <f t="shared" si="37"/>
        <v>354476.13188203872</v>
      </c>
      <c r="FT37" s="3">
        <f t="shared" si="38"/>
        <v>0.16776187308409365</v>
      </c>
      <c r="FU37" s="3">
        <f t="shared" si="39"/>
        <v>0.17637216678817283</v>
      </c>
      <c r="FW37" s="39">
        <f t="shared" si="40"/>
        <v>-1.1966671613107875</v>
      </c>
      <c r="FX37">
        <v>0</v>
      </c>
      <c r="FY37" s="1">
        <v>1</v>
      </c>
      <c r="FZ37" s="42">
        <v>0</v>
      </c>
      <c r="GA37" s="42"/>
      <c r="GB37" s="42"/>
      <c r="GC37">
        <v>1944</v>
      </c>
      <c r="GD37">
        <f t="shared" si="41"/>
        <v>178959.64407952706</v>
      </c>
      <c r="GE37">
        <f t="shared" si="42"/>
        <v>169415.75578504446</v>
      </c>
      <c r="GF37">
        <f t="shared" si="43"/>
        <v>0.1680305979290273</v>
      </c>
      <c r="GG37" s="3">
        <f t="shared" si="44"/>
        <v>0.15906955386270633</v>
      </c>
      <c r="GI37">
        <f t="shared" si="45"/>
        <v>-1.3038595376878503</v>
      </c>
      <c r="GJ37">
        <v>0</v>
      </c>
      <c r="GK37">
        <v>0</v>
      </c>
      <c r="GM37">
        <v>1944</v>
      </c>
      <c r="GN37">
        <f t="shared" si="46"/>
        <v>105951.00000000001</v>
      </c>
      <c r="GO37">
        <f t="shared" si="47"/>
        <v>131237.5815425498</v>
      </c>
      <c r="GP37" s="3">
        <f t="shared" si="48"/>
        <v>0.16918404399542039</v>
      </c>
      <c r="GQ37" s="3">
        <f t="shared" si="49"/>
        <v>0.20956201234105684</v>
      </c>
      <c r="GS37" s="39">
        <f t="shared" si="50"/>
        <v>-0.9096510438225931</v>
      </c>
      <c r="GT37" s="37">
        <v>0</v>
      </c>
      <c r="GU37">
        <v>0</v>
      </c>
      <c r="GV37" s="39">
        <v>0</v>
      </c>
      <c r="GX37">
        <v>1944</v>
      </c>
      <c r="GY37">
        <f t="shared" si="51"/>
        <v>70420</v>
      </c>
      <c r="GZ37">
        <f t="shared" si="52"/>
        <v>81626.951066173438</v>
      </c>
      <c r="HA37">
        <f t="shared" si="53"/>
        <v>0.14337895452675986</v>
      </c>
      <c r="HB37" s="3">
        <f t="shared" si="54"/>
        <v>0.16619691714108112</v>
      </c>
      <c r="HD37">
        <f t="shared" si="55"/>
        <v>-1.2391129430808647</v>
      </c>
      <c r="HE37">
        <v>0</v>
      </c>
      <c r="HF37">
        <v>0</v>
      </c>
      <c r="HG37" s="39">
        <v>0</v>
      </c>
      <c r="HI37">
        <v>1944</v>
      </c>
      <c r="HJ37">
        <f t="shared" si="56"/>
        <v>27348.000000000004</v>
      </c>
      <c r="HK37">
        <f t="shared" si="57"/>
        <v>33607.326146135951</v>
      </c>
      <c r="HL37">
        <f t="shared" si="58"/>
        <v>0.11081441381573885</v>
      </c>
      <c r="HM37" s="3">
        <f t="shared" si="59"/>
        <v>0.13617727610057073</v>
      </c>
      <c r="HO37">
        <f t="shared" si="60"/>
        <v>-1.5057486255117187</v>
      </c>
      <c r="HP37">
        <v>0</v>
      </c>
      <c r="HQ37">
        <v>0</v>
      </c>
      <c r="HS37">
        <v>1944</v>
      </c>
      <c r="HT37" s="1">
        <f t="shared" si="61"/>
        <v>1177</v>
      </c>
      <c r="HU37" s="1">
        <f t="shared" si="62"/>
        <v>1380.2743958659548</v>
      </c>
      <c r="HV37" s="3">
        <f t="shared" si="63"/>
        <v>6.1914781693845351E-2</v>
      </c>
      <c r="HW37" s="3">
        <f t="shared" si="64"/>
        <v>7.2607806200208055E-2</v>
      </c>
      <c r="HY37" s="37">
        <f t="shared" si="65"/>
        <v>-2.2183054303452696</v>
      </c>
      <c r="HZ37">
        <v>0</v>
      </c>
      <c r="IA37">
        <v>0</v>
      </c>
      <c r="IB37">
        <v>1</v>
      </c>
      <c r="IC37" s="37">
        <v>0</v>
      </c>
      <c r="IE37">
        <v>1944</v>
      </c>
      <c r="IF37" s="1">
        <f t="shared" si="66"/>
        <v>2577</v>
      </c>
      <c r="IG37">
        <f t="shared" si="67"/>
        <v>2779.1441236921155</v>
      </c>
      <c r="IH37">
        <f t="shared" si="68"/>
        <v>0.16125398911207059</v>
      </c>
      <c r="II37" s="5">
        <f t="shared" si="69"/>
        <v>0.17390301756411458</v>
      </c>
      <c r="IK37" s="39">
        <f t="shared" si="70"/>
        <v>-1.3201608321640845</v>
      </c>
      <c r="IL37">
        <v>0</v>
      </c>
      <c r="IM37">
        <v>0</v>
      </c>
      <c r="IN37">
        <v>0</v>
      </c>
      <c r="IO37" s="39">
        <v>0</v>
      </c>
      <c r="IQ37">
        <v>1944</v>
      </c>
      <c r="IR37" s="42">
        <f t="shared" si="71"/>
        <v>1147055.6440795271</v>
      </c>
      <c r="IS37" s="1">
        <f t="shared" si="72"/>
        <v>1244791.3655443576</v>
      </c>
      <c r="IT37" s="1">
        <f t="shared" si="73"/>
        <v>1242496.4311401197</v>
      </c>
      <c r="IV37">
        <v>1944</v>
      </c>
      <c r="IW37" s="3">
        <f t="shared" si="74"/>
        <v>0.15519448734508304</v>
      </c>
      <c r="IX37" s="3">
        <f t="shared" si="75"/>
        <v>0.16841521315460167</v>
      </c>
      <c r="IY37" s="3">
        <f t="shared" si="76"/>
        <v>0.16810744766756675</v>
      </c>
    </row>
    <row r="38" spans="1:259" x14ac:dyDescent="0.25">
      <c r="A38">
        <v>1945</v>
      </c>
      <c r="B38" s="42">
        <v>1206.8212699961646</v>
      </c>
      <c r="C38" s="1">
        <f>G38*Y38</f>
        <v>1322.8327400158969</v>
      </c>
      <c r="D38" s="8"/>
      <c r="E38">
        <v>1945</v>
      </c>
      <c r="F38" s="3">
        <f t="shared" si="3"/>
        <v>0.1609596152981734</v>
      </c>
      <c r="G38" s="3">
        <f t="shared" ref="G38:G101" si="82">0.735*EXP(K38)/(1+EXP(K38))</f>
        <v>0.17643262861737935</v>
      </c>
      <c r="I38">
        <v>1945</v>
      </c>
      <c r="J38">
        <f t="shared" ref="J38:J101" si="83">LN(F38/(0.735-F38))</f>
        <v>-1.2715462536056679</v>
      </c>
      <c r="K38">
        <f t="shared" ref="K38:K101" si="84">K$1+K$2*N38</f>
        <v>-1.1524361444341218</v>
      </c>
      <c r="N38">
        <v>1</v>
      </c>
      <c r="Q38" s="1">
        <v>1305</v>
      </c>
      <c r="X38" s="1">
        <v>1080.1085331010283</v>
      </c>
      <c r="Y38" s="1">
        <v>7497.6649749103854</v>
      </c>
      <c r="AA38" s="42"/>
      <c r="AC38">
        <v>1945</v>
      </c>
      <c r="AD38" s="8">
        <f t="shared" si="7"/>
        <v>445625</v>
      </c>
      <c r="AE38" s="8">
        <f t="shared" si="8"/>
        <v>353584</v>
      </c>
      <c r="AF38" s="8">
        <f t="shared" si="9"/>
        <v>183944.26999616457</v>
      </c>
      <c r="AG38" s="8">
        <f t="shared" si="10"/>
        <v>117310</v>
      </c>
      <c r="AH38" s="8">
        <f t="shared" si="11"/>
        <v>73090</v>
      </c>
      <c r="AI38" s="8">
        <f t="shared" si="12"/>
        <v>29128</v>
      </c>
      <c r="AJ38" s="8">
        <f t="shared" si="13"/>
        <v>1097</v>
      </c>
      <c r="AK38" s="8">
        <f t="shared" si="14"/>
        <v>3043</v>
      </c>
      <c r="AL38" s="1">
        <f t="shared" si="77"/>
        <v>1206821.2699961646</v>
      </c>
      <c r="AS38">
        <v>117310</v>
      </c>
      <c r="BC38">
        <v>1945</v>
      </c>
      <c r="BD38">
        <v>445625</v>
      </c>
      <c r="BE38">
        <v>353584</v>
      </c>
      <c r="BF38" s="7">
        <v>157712</v>
      </c>
      <c r="BG38">
        <f t="shared" si="81"/>
        <v>117310</v>
      </c>
      <c r="BH38" s="7">
        <v>73090</v>
      </c>
      <c r="BI38" s="7">
        <v>29128</v>
      </c>
      <c r="BJ38" s="7">
        <v>1097</v>
      </c>
      <c r="BK38" s="7">
        <v>3043</v>
      </c>
      <c r="BL38" s="1">
        <f t="shared" si="15"/>
        <v>1180589</v>
      </c>
      <c r="BQ38">
        <v>1945</v>
      </c>
      <c r="BR38" s="42">
        <v>2956.5699999999997</v>
      </c>
      <c r="BS38" s="42">
        <v>2032.472</v>
      </c>
      <c r="BT38" s="42">
        <v>1080.1089999999999</v>
      </c>
      <c r="BU38" s="42">
        <v>635.66300000000001</v>
      </c>
      <c r="BV38" s="42">
        <v>499.03899999999999</v>
      </c>
      <c r="BW38" s="42">
        <v>250.125</v>
      </c>
      <c r="BX38" s="42">
        <v>25.933</v>
      </c>
      <c r="BY38" s="42">
        <v>17.872</v>
      </c>
      <c r="BZ38" s="42">
        <f t="shared" si="0"/>
        <v>7497.7830000000004</v>
      </c>
      <c r="CB38" s="39">
        <v>1945</v>
      </c>
      <c r="CM38">
        <v>1945</v>
      </c>
      <c r="CN38" s="3">
        <f t="shared" si="16"/>
        <v>0.15072364259936347</v>
      </c>
      <c r="CO38" s="3">
        <f t="shared" si="17"/>
        <v>0.17396746425043003</v>
      </c>
      <c r="CP38" s="3">
        <f t="shared" si="18"/>
        <v>0.14601489294136055</v>
      </c>
      <c r="CQ38" s="3">
        <f t="shared" si="19"/>
        <v>0.18454747248148784</v>
      </c>
      <c r="CR38" s="3">
        <f t="shared" si="20"/>
        <v>0.14646149900108008</v>
      </c>
      <c r="CS38" s="3">
        <f t="shared" si="21"/>
        <v>0.11645377311344328</v>
      </c>
      <c r="CT38" s="3">
        <f t="shared" si="22"/>
        <v>4.2301314926927083E-2</v>
      </c>
      <c r="CU38" s="3">
        <f t="shared" si="23"/>
        <v>0.17026633840644584</v>
      </c>
      <c r="CV38" s="3">
        <f t="shared" si="24"/>
        <v>0.15745841137306854</v>
      </c>
      <c r="CX38" s="1">
        <v>1945</v>
      </c>
      <c r="CY38" s="3">
        <f t="shared" si="25"/>
        <v>0.15072364259936347</v>
      </c>
      <c r="CZ38" s="3">
        <f t="shared" si="26"/>
        <v>0.17396746425043003</v>
      </c>
      <c r="DA38" s="25">
        <f>DA37+(DA39-DA33)/6</f>
        <v>0.17030158067025142</v>
      </c>
      <c r="DB38" s="3">
        <f t="shared" si="27"/>
        <v>0.18454747248148784</v>
      </c>
      <c r="DC38" s="3">
        <f t="shared" si="28"/>
        <v>0.14646149900108008</v>
      </c>
      <c r="DD38" s="3">
        <f t="shared" si="29"/>
        <v>0.11645377311344328</v>
      </c>
      <c r="DE38" s="18">
        <f t="shared" si="78"/>
        <v>4.2301314926927083E-2</v>
      </c>
      <c r="DF38" s="3">
        <f t="shared" si="79"/>
        <v>0.17026633840644584</v>
      </c>
      <c r="DG38" s="3">
        <f t="shared" si="30"/>
        <v>0.16095708157947017</v>
      </c>
      <c r="DI38">
        <v>1945</v>
      </c>
      <c r="DM38">
        <v>1945</v>
      </c>
      <c r="EI38">
        <v>1945</v>
      </c>
      <c r="FF38">
        <f t="shared" si="1"/>
        <v>1945</v>
      </c>
      <c r="FG38">
        <f t="shared" si="31"/>
        <v>445625</v>
      </c>
      <c r="FH38">
        <f t="shared" si="32"/>
        <v>500908.9422794102</v>
      </c>
      <c r="FI38" s="4">
        <f t="shared" si="33"/>
        <v>0.15072364259936347</v>
      </c>
      <c r="FJ38" s="4">
        <f t="shared" si="34"/>
        <v>0.16942231784784742</v>
      </c>
      <c r="FK38">
        <f t="shared" ref="FK38:FK62" si="85">LN(FI38/(0.735-FI38))</f>
        <v>-1.3549261070991465</v>
      </c>
      <c r="FL38">
        <f t="shared" si="35"/>
        <v>-1.2054531351057125</v>
      </c>
      <c r="FM38">
        <v>1</v>
      </c>
      <c r="FN38">
        <v>0</v>
      </c>
      <c r="FO38">
        <v>0</v>
      </c>
      <c r="FQ38">
        <v>1945</v>
      </c>
      <c r="FR38">
        <f t="shared" si="36"/>
        <v>353584</v>
      </c>
      <c r="FS38">
        <f t="shared" si="37"/>
        <v>374935.19765655318</v>
      </c>
      <c r="FT38" s="3">
        <f t="shared" si="38"/>
        <v>0.17396746425043003</v>
      </c>
      <c r="FU38" s="3">
        <f t="shared" si="39"/>
        <v>0.18447250326526179</v>
      </c>
      <c r="FV38">
        <f>LN(FT38/(0.76-FT38))</f>
        <v>-1.2145070151289084</v>
      </c>
      <c r="FW38" s="39">
        <f t="shared" si="40"/>
        <v>-1.1377865873006447</v>
      </c>
      <c r="FX38">
        <v>1</v>
      </c>
      <c r="FY38" s="1">
        <v>1</v>
      </c>
      <c r="FZ38" s="42">
        <v>0</v>
      </c>
      <c r="GA38" s="42"/>
      <c r="GB38" s="42"/>
      <c r="GC38">
        <v>1945</v>
      </c>
      <c r="GD38">
        <f t="shared" si="41"/>
        <v>183944.26999616457</v>
      </c>
      <c r="GE38">
        <f t="shared" si="42"/>
        <v>180332.6543218903</v>
      </c>
      <c r="GF38">
        <f t="shared" si="43"/>
        <v>0.17030158067025142</v>
      </c>
      <c r="GG38" s="3">
        <f t="shared" si="44"/>
        <v>0.16695782955413788</v>
      </c>
      <c r="GH38">
        <f t="shared" ref="GH38:GH62" si="86">LN(GF38/(0.745-GF38))</f>
        <v>-1.216274545776733</v>
      </c>
      <c r="GI38">
        <f t="shared" si="45"/>
        <v>-1.2419055623709625</v>
      </c>
      <c r="GJ38">
        <v>1</v>
      </c>
      <c r="GK38">
        <v>0</v>
      </c>
      <c r="GM38">
        <v>1945</v>
      </c>
      <c r="GN38">
        <f t="shared" si="46"/>
        <v>117310</v>
      </c>
      <c r="GO38">
        <f t="shared" si="47"/>
        <v>139103.59924223632</v>
      </c>
      <c r="GP38" s="3">
        <f t="shared" si="48"/>
        <v>0.18454747248148784</v>
      </c>
      <c r="GQ38" s="3">
        <f t="shared" si="49"/>
        <v>0.21883230460517025</v>
      </c>
      <c r="GR38">
        <f t="shared" ref="GR38:GR101" si="87">LN(GP38/(0.73-GP38))</f>
        <v>-1.083709042049152</v>
      </c>
      <c r="GS38" s="39">
        <f t="shared" si="50"/>
        <v>-0.84839200329721609</v>
      </c>
      <c r="GT38">
        <v>1</v>
      </c>
      <c r="GU38">
        <v>0</v>
      </c>
      <c r="GV38" s="39">
        <v>0</v>
      </c>
      <c r="GX38">
        <v>1945</v>
      </c>
      <c r="GY38">
        <f t="shared" si="51"/>
        <v>73090</v>
      </c>
      <c r="GZ38">
        <f t="shared" si="52"/>
        <v>87013.393582376535</v>
      </c>
      <c r="HA38">
        <f t="shared" si="53"/>
        <v>0.14646149900108008</v>
      </c>
      <c r="HB38" s="3">
        <f t="shared" si="54"/>
        <v>0.17436191075722848</v>
      </c>
      <c r="HC38" s="39">
        <f t="shared" ref="HC38:HC102" si="88">LN(HA38/(0.74-HA38))</f>
        <v>-1.3993394945831477</v>
      </c>
      <c r="HD38">
        <f t="shared" si="55"/>
        <v>-1.1768213693887513</v>
      </c>
      <c r="HE38">
        <v>1</v>
      </c>
      <c r="HF38">
        <v>0</v>
      </c>
      <c r="HG38" s="39">
        <v>0</v>
      </c>
      <c r="HI38">
        <v>1945</v>
      </c>
      <c r="HJ38">
        <f t="shared" si="56"/>
        <v>29128</v>
      </c>
      <c r="HK38">
        <f t="shared" si="57"/>
        <v>36014.825018307041</v>
      </c>
      <c r="HL38">
        <f t="shared" si="58"/>
        <v>0.11645377311344328</v>
      </c>
      <c r="HM38" s="3">
        <f t="shared" si="59"/>
        <v>0.14398730642001817</v>
      </c>
      <c r="HN38">
        <f t="shared" ref="HN38:HN62" si="89">LN(HL38/(0.75-HL38))</f>
        <v>-1.6938385707656805</v>
      </c>
      <c r="HO38">
        <f t="shared" si="60"/>
        <v>-1.4371757865219714</v>
      </c>
      <c r="HP38">
        <v>1</v>
      </c>
      <c r="HQ38">
        <v>0</v>
      </c>
      <c r="HS38">
        <v>1945</v>
      </c>
      <c r="HT38" s="1">
        <f t="shared" si="61"/>
        <v>1097</v>
      </c>
      <c r="HU38" s="1">
        <f t="shared" si="62"/>
        <v>2056.7872759699344</v>
      </c>
      <c r="HV38" s="3">
        <f t="shared" si="63"/>
        <v>4.2301314926927083E-2</v>
      </c>
      <c r="HW38" s="3">
        <f t="shared" si="64"/>
        <v>7.9311582769827416E-2</v>
      </c>
      <c r="HX38" s="39">
        <f t="shared" ref="HX38:HX101" si="90">LN(HV38/(0.74-HV38))</f>
        <v>-2.802969154971886</v>
      </c>
      <c r="HY38" s="37">
        <f t="shared" si="65"/>
        <v>-2.1198981671785568</v>
      </c>
      <c r="HZ38">
        <v>1</v>
      </c>
      <c r="IA38">
        <v>0</v>
      </c>
      <c r="IB38">
        <v>1</v>
      </c>
      <c r="IC38" s="37">
        <v>0</v>
      </c>
      <c r="IE38">
        <v>1945</v>
      </c>
      <c r="IF38" s="1">
        <f t="shared" si="66"/>
        <v>3043</v>
      </c>
      <c r="IG38">
        <f t="shared" si="67"/>
        <v>3310.9144166344581</v>
      </c>
      <c r="IH38">
        <f t="shared" si="68"/>
        <v>0.17026633840644584</v>
      </c>
      <c r="II38" s="5">
        <f t="shared" si="69"/>
        <v>0.18525707344642223</v>
      </c>
      <c r="IJ38" s="37">
        <f t="shared" ref="IJ38:IJ101" si="91">LN(IH38/(0.825-IH38))</f>
        <v>-1.3468646218500728</v>
      </c>
      <c r="IK38" s="39">
        <f t="shared" si="70"/>
        <v>-1.2393219717059845</v>
      </c>
      <c r="IL38">
        <v>1</v>
      </c>
      <c r="IM38">
        <v>0</v>
      </c>
      <c r="IN38">
        <v>0</v>
      </c>
      <c r="IO38" s="39">
        <v>0</v>
      </c>
      <c r="IQ38">
        <v>1945</v>
      </c>
      <c r="IR38" s="42">
        <f t="shared" si="71"/>
        <v>1206821.2699961646</v>
      </c>
      <c r="IS38" s="1">
        <f t="shared" si="72"/>
        <v>1323676.3137933777</v>
      </c>
      <c r="IT38" s="1">
        <f t="shared" si="73"/>
        <v>1322832.740015897</v>
      </c>
      <c r="IV38">
        <v>1945</v>
      </c>
      <c r="IW38" s="3">
        <f t="shared" si="74"/>
        <v>0.1609596152981734</v>
      </c>
      <c r="IX38" s="3">
        <f t="shared" si="75"/>
        <v>0.17654236109438987</v>
      </c>
      <c r="IY38" s="3">
        <f t="shared" si="76"/>
        <v>0.17643262861737935</v>
      </c>
    </row>
    <row r="39" spans="1:259" x14ac:dyDescent="0.25">
      <c r="A39">
        <v>1946</v>
      </c>
      <c r="B39" s="42">
        <v>1377.3130000000001</v>
      </c>
      <c r="C39" s="1">
        <f t="shared" ref="C39:C102" si="92">G39*Y39</f>
        <v>1401.6216866957172</v>
      </c>
      <c r="D39" s="7"/>
      <c r="E39">
        <v>1946</v>
      </c>
      <c r="F39" s="3">
        <f t="shared" si="3"/>
        <v>0.18182640639940736</v>
      </c>
      <c r="G39" s="3">
        <f t="shared" si="82"/>
        <v>0.18503552527519765</v>
      </c>
      <c r="I39">
        <v>1946</v>
      </c>
      <c r="J39">
        <f t="shared" si="83"/>
        <v>-1.1126194438232173</v>
      </c>
      <c r="K39">
        <f t="shared" si="84"/>
        <v>-1.08930584957316</v>
      </c>
      <c r="N39">
        <v>2</v>
      </c>
      <c r="Q39" s="1">
        <v>1378</v>
      </c>
      <c r="X39" s="1">
        <v>1092.6658886469047</v>
      </c>
      <c r="Y39" s="1">
        <v>7574.8788488649861</v>
      </c>
      <c r="AA39" s="42"/>
      <c r="AC39">
        <v>1946</v>
      </c>
      <c r="AD39" s="8">
        <f t="shared" si="7"/>
        <v>518644</v>
      </c>
      <c r="AE39" s="8">
        <f t="shared" si="8"/>
        <v>401610</v>
      </c>
      <c r="AF39" s="8">
        <f t="shared" si="9"/>
        <v>188564</v>
      </c>
      <c r="AG39" s="8">
        <f t="shared" si="10"/>
        <v>137979</v>
      </c>
      <c r="AH39" s="8">
        <f t="shared" si="11"/>
        <v>89141</v>
      </c>
      <c r="AI39" s="8">
        <f t="shared" si="12"/>
        <v>34932</v>
      </c>
      <c r="AJ39" s="8">
        <f t="shared" si="13"/>
        <v>2553</v>
      </c>
      <c r="AK39" s="8">
        <f t="shared" si="14"/>
        <v>3890</v>
      </c>
      <c r="AL39" s="1">
        <f t="shared" si="77"/>
        <v>1377313</v>
      </c>
      <c r="AS39">
        <v>137979</v>
      </c>
      <c r="BC39">
        <v>1946</v>
      </c>
      <c r="BD39">
        <v>518644</v>
      </c>
      <c r="BE39">
        <v>401610</v>
      </c>
      <c r="BF39" s="7">
        <v>188564</v>
      </c>
      <c r="BG39">
        <f t="shared" si="81"/>
        <v>137979</v>
      </c>
      <c r="BH39" s="7">
        <v>89141</v>
      </c>
      <c r="BI39" s="7">
        <v>34932</v>
      </c>
      <c r="BJ39" s="7">
        <v>2553</v>
      </c>
      <c r="BK39" s="7">
        <v>3890</v>
      </c>
      <c r="BL39" s="1">
        <f t="shared" si="15"/>
        <v>1377313</v>
      </c>
      <c r="BQ39">
        <v>1946</v>
      </c>
      <c r="BR39" s="42">
        <v>2984.473</v>
      </c>
      <c r="BS39" s="42">
        <v>2051.6369999999997</v>
      </c>
      <c r="BT39" s="42">
        <v>1092.665</v>
      </c>
      <c r="BU39" s="42">
        <v>643.53399999999999</v>
      </c>
      <c r="BV39" s="42">
        <v>504.33100000000002</v>
      </c>
      <c r="BW39" s="42">
        <v>253.553</v>
      </c>
      <c r="BX39" s="42">
        <v>25.952999999999999</v>
      </c>
      <c r="BY39" s="42">
        <v>18.852</v>
      </c>
      <c r="BZ39" s="42">
        <f t="shared" si="0"/>
        <v>7574.9979999999996</v>
      </c>
      <c r="CB39" s="39">
        <v>1946</v>
      </c>
      <c r="CM39">
        <v>1946</v>
      </c>
      <c r="CN39" s="3">
        <f t="shared" si="16"/>
        <v>0.17378076464421022</v>
      </c>
      <c r="CO39" s="3">
        <f t="shared" si="17"/>
        <v>0.19575100273586413</v>
      </c>
      <c r="CP39" s="3">
        <f t="shared" si="18"/>
        <v>0.17257256341147562</v>
      </c>
      <c r="CQ39" s="3">
        <f t="shared" si="19"/>
        <v>0.21440825193385277</v>
      </c>
      <c r="CR39" s="3">
        <f t="shared" si="20"/>
        <v>0.17675098298538064</v>
      </c>
      <c r="CS39" s="3">
        <f t="shared" si="21"/>
        <v>0.13777001258119606</v>
      </c>
      <c r="CT39" s="3">
        <f t="shared" si="22"/>
        <v>9.8370130620737489E-2</v>
      </c>
      <c r="CU39" s="3">
        <f t="shared" si="23"/>
        <v>0.20634415446636961</v>
      </c>
      <c r="CV39" s="3">
        <f t="shared" si="24"/>
        <v>0.18182354635605186</v>
      </c>
      <c r="CX39" s="1">
        <v>1946</v>
      </c>
      <c r="CY39" s="3">
        <f t="shared" si="25"/>
        <v>0.17378076464421022</v>
      </c>
      <c r="CZ39" s="3">
        <f t="shared" si="26"/>
        <v>0.19575100273586413</v>
      </c>
      <c r="DA39" s="3">
        <f t="shared" si="26"/>
        <v>0.17257256341147562</v>
      </c>
      <c r="DB39" s="3">
        <f t="shared" si="27"/>
        <v>0.21440825193385277</v>
      </c>
      <c r="DC39" s="3">
        <f t="shared" si="28"/>
        <v>0.17675098298538064</v>
      </c>
      <c r="DD39" s="3">
        <f t="shared" si="29"/>
        <v>0.13777001258119606</v>
      </c>
      <c r="DE39" s="18">
        <f t="shared" si="78"/>
        <v>9.8370130620737489E-2</v>
      </c>
      <c r="DF39" s="3">
        <f t="shared" si="79"/>
        <v>0.20634415446636961</v>
      </c>
      <c r="DG39" s="3">
        <f t="shared" si="30"/>
        <v>0.18182354635605186</v>
      </c>
      <c r="DI39">
        <v>1946</v>
      </c>
      <c r="DM39">
        <v>1946</v>
      </c>
      <c r="EI39">
        <v>1946</v>
      </c>
      <c r="FF39">
        <f t="shared" si="1"/>
        <v>1946</v>
      </c>
      <c r="FG39">
        <f t="shared" si="31"/>
        <v>518644</v>
      </c>
      <c r="FH39">
        <f t="shared" si="32"/>
        <v>531016.61389546888</v>
      </c>
      <c r="FI39" s="4">
        <f t="shared" si="33"/>
        <v>0.17378076464421022</v>
      </c>
      <c r="FJ39" s="4">
        <f t="shared" si="34"/>
        <v>0.17792642583647728</v>
      </c>
      <c r="FK39">
        <f t="shared" si="85"/>
        <v>-1.1723170915716095</v>
      </c>
      <c r="FL39">
        <f t="shared" si="35"/>
        <v>-1.1413271944172749</v>
      </c>
      <c r="FM39">
        <v>2</v>
      </c>
      <c r="FN39">
        <v>0</v>
      </c>
      <c r="FO39">
        <v>0</v>
      </c>
      <c r="FQ39">
        <v>1946</v>
      </c>
      <c r="FR39">
        <f t="shared" si="36"/>
        <v>401610</v>
      </c>
      <c r="FS39">
        <f t="shared" si="37"/>
        <v>395600.65826956043</v>
      </c>
      <c r="FT39" s="3">
        <f t="shared" si="38"/>
        <v>0.19575100273586413</v>
      </c>
      <c r="FU39" s="3">
        <f t="shared" si="39"/>
        <v>0.19282195547728984</v>
      </c>
      <c r="FV39">
        <f t="shared" ref="FV39:FV102" si="93">LN(FT39/(0.76-FT39))</f>
        <v>-1.0586521811923826</v>
      </c>
      <c r="FW39" s="39">
        <f t="shared" si="40"/>
        <v>-1.078906013290502</v>
      </c>
      <c r="FX39">
        <v>2</v>
      </c>
      <c r="FY39" s="1">
        <v>1</v>
      </c>
      <c r="FZ39" s="42">
        <v>0</v>
      </c>
      <c r="GA39" s="42"/>
      <c r="GB39" s="42"/>
      <c r="GC39">
        <v>1946</v>
      </c>
      <c r="GD39">
        <f t="shared" si="41"/>
        <v>188564</v>
      </c>
      <c r="GE39">
        <f t="shared" si="42"/>
        <v>191347.90054769054</v>
      </c>
      <c r="GF39">
        <f t="shared" si="43"/>
        <v>0.17257256341147562</v>
      </c>
      <c r="GG39" s="3">
        <f t="shared" si="44"/>
        <v>0.17512037133768407</v>
      </c>
      <c r="GH39">
        <f t="shared" si="86"/>
        <v>-1.1990681736004598</v>
      </c>
      <c r="GI39">
        <f t="shared" si="45"/>
        <v>-1.1799515870540747</v>
      </c>
      <c r="GJ39">
        <v>2</v>
      </c>
      <c r="GK39">
        <v>0</v>
      </c>
      <c r="GM39">
        <v>1946</v>
      </c>
      <c r="GN39">
        <f t="shared" si="46"/>
        <v>137979</v>
      </c>
      <c r="GO39">
        <f t="shared" si="47"/>
        <v>146939.89739892498</v>
      </c>
      <c r="GP39" s="3">
        <f t="shared" si="48"/>
        <v>0.21440825193385277</v>
      </c>
      <c r="GQ39" s="3">
        <f t="shared" si="49"/>
        <v>0.22833276470073841</v>
      </c>
      <c r="GR39">
        <f t="shared" si="87"/>
        <v>-0.87743334945704776</v>
      </c>
      <c r="GS39" s="39">
        <f t="shared" si="50"/>
        <v>-0.78713296277183908</v>
      </c>
      <c r="GT39">
        <v>2</v>
      </c>
      <c r="GU39">
        <v>0</v>
      </c>
      <c r="GV39" s="39">
        <v>0</v>
      </c>
      <c r="GX39">
        <v>1946</v>
      </c>
      <c r="GY39">
        <f t="shared" si="51"/>
        <v>89141</v>
      </c>
      <c r="GZ39">
        <f t="shared" si="52"/>
        <v>92191.830862895687</v>
      </c>
      <c r="HA39">
        <f t="shared" si="53"/>
        <v>0.17675098298538064</v>
      </c>
      <c r="HB39" s="3">
        <f t="shared" si="54"/>
        <v>0.18280024599498282</v>
      </c>
      <c r="HC39" s="39">
        <f t="shared" si="88"/>
        <v>-1.1589799679021158</v>
      </c>
      <c r="HD39">
        <f t="shared" si="55"/>
        <v>-1.1145297956966378</v>
      </c>
      <c r="HE39">
        <v>2</v>
      </c>
      <c r="HF39">
        <v>0</v>
      </c>
      <c r="HG39" s="39">
        <v>0</v>
      </c>
      <c r="HI39">
        <v>1946</v>
      </c>
      <c r="HJ39">
        <f t="shared" si="56"/>
        <v>34932</v>
      </c>
      <c r="HK39">
        <f t="shared" si="57"/>
        <v>38574.093281487309</v>
      </c>
      <c r="HL39">
        <f t="shared" si="58"/>
        <v>0.13777001258119606</v>
      </c>
      <c r="HM39" s="3">
        <f t="shared" si="59"/>
        <v>0.15213424128875347</v>
      </c>
      <c r="HN39">
        <f t="shared" si="89"/>
        <v>-1.4915222889776936</v>
      </c>
      <c r="HO39">
        <f t="shared" si="60"/>
        <v>-1.3686029475322243</v>
      </c>
      <c r="HP39">
        <v>2</v>
      </c>
      <c r="HQ39">
        <v>0</v>
      </c>
      <c r="HS39">
        <v>1946</v>
      </c>
      <c r="HT39" s="1">
        <f t="shared" si="61"/>
        <v>2553</v>
      </c>
      <c r="HU39" s="1">
        <f t="shared" si="62"/>
        <v>2246.3369479299345</v>
      </c>
      <c r="HV39" s="3">
        <f t="shared" si="63"/>
        <v>9.8370130620737489E-2</v>
      </c>
      <c r="HW39" s="3">
        <f t="shared" si="64"/>
        <v>8.6554037989054616E-2</v>
      </c>
      <c r="HX39" s="39">
        <f t="shared" si="90"/>
        <v>-1.8752744026123405</v>
      </c>
      <c r="HY39" s="37">
        <f t="shared" si="65"/>
        <v>-2.0214909040118441</v>
      </c>
      <c r="HZ39">
        <v>2</v>
      </c>
      <c r="IA39">
        <v>0</v>
      </c>
      <c r="IB39">
        <v>1</v>
      </c>
      <c r="IC39" s="37">
        <v>0</v>
      </c>
      <c r="IE39">
        <v>1946</v>
      </c>
      <c r="IF39" s="1">
        <f t="shared" si="66"/>
        <v>3890</v>
      </c>
      <c r="IG39">
        <f t="shared" si="67"/>
        <v>3716.2569113406412</v>
      </c>
      <c r="IH39">
        <f t="shared" si="68"/>
        <v>0.20634415446636961</v>
      </c>
      <c r="II39" s="5">
        <f t="shared" si="69"/>
        <v>0.1971279923265776</v>
      </c>
      <c r="IJ39" s="37">
        <f t="shared" si="91"/>
        <v>-1.0980037059185042</v>
      </c>
      <c r="IK39" s="39">
        <f t="shared" si="70"/>
        <v>-1.1584831112478846</v>
      </c>
      <c r="IL39">
        <v>2</v>
      </c>
      <c r="IM39">
        <v>0</v>
      </c>
      <c r="IN39">
        <v>0</v>
      </c>
      <c r="IO39" s="39">
        <v>0</v>
      </c>
      <c r="IQ39">
        <v>1946</v>
      </c>
      <c r="IR39" s="42">
        <f t="shared" si="71"/>
        <v>1377313</v>
      </c>
      <c r="IS39" s="1">
        <f t="shared" si="72"/>
        <v>1401633.5881152982</v>
      </c>
      <c r="IT39" s="1">
        <f t="shared" si="73"/>
        <v>1401621.6866957173</v>
      </c>
      <c r="IV39">
        <v>1946</v>
      </c>
      <c r="IW39" s="3">
        <f t="shared" si="74"/>
        <v>0.18182640639940736</v>
      </c>
      <c r="IX39" s="3">
        <f t="shared" si="75"/>
        <v>0.18503418589883433</v>
      </c>
      <c r="IY39" s="3">
        <f t="shared" si="76"/>
        <v>0.18503552527519765</v>
      </c>
    </row>
    <row r="40" spans="1:259" x14ac:dyDescent="0.25">
      <c r="A40">
        <v>1947</v>
      </c>
      <c r="B40" s="42">
        <v>1500.655</v>
      </c>
      <c r="C40" s="1">
        <f t="shared" si="92"/>
        <v>1491.7642066945641</v>
      </c>
      <c r="D40" s="7"/>
      <c r="E40">
        <v>1947</v>
      </c>
      <c r="F40" s="3">
        <f t="shared" si="3"/>
        <v>0.19506797614376428</v>
      </c>
      <c r="G40" s="3">
        <f t="shared" si="82"/>
        <v>0.19391227476243153</v>
      </c>
      <c r="I40">
        <v>1947</v>
      </c>
      <c r="J40">
        <f t="shared" si="83"/>
        <v>-1.0180951564593745</v>
      </c>
      <c r="K40">
        <f t="shared" si="84"/>
        <v>-1.0261755547121982</v>
      </c>
      <c r="N40">
        <v>3</v>
      </c>
      <c r="Q40" s="1">
        <v>1500</v>
      </c>
      <c r="X40" s="1">
        <v>1109.6534256738591</v>
      </c>
      <c r="Y40" s="1">
        <v>7692.984925901028</v>
      </c>
      <c r="AA40" s="42"/>
      <c r="AC40">
        <v>1947</v>
      </c>
      <c r="AD40" s="8">
        <f t="shared" si="7"/>
        <v>568949</v>
      </c>
      <c r="AE40" s="8">
        <f t="shared" si="8"/>
        <v>437924</v>
      </c>
      <c r="AF40" s="8">
        <f t="shared" si="9"/>
        <v>204833</v>
      </c>
      <c r="AG40" s="8">
        <f t="shared" si="10"/>
        <v>149304</v>
      </c>
      <c r="AH40" s="8">
        <f t="shared" si="11"/>
        <v>94574</v>
      </c>
      <c r="AI40" s="8">
        <f t="shared" si="12"/>
        <v>38022</v>
      </c>
      <c r="AJ40" s="8">
        <f t="shared" si="13"/>
        <v>2671.9999999999995</v>
      </c>
      <c r="AK40" s="8">
        <f t="shared" si="14"/>
        <v>4377</v>
      </c>
      <c r="AL40" s="1">
        <f t="shared" si="77"/>
        <v>1500655</v>
      </c>
      <c r="AS40">
        <v>149304</v>
      </c>
      <c r="BC40">
        <v>1947</v>
      </c>
      <c r="BD40">
        <v>568949</v>
      </c>
      <c r="BE40">
        <v>437924</v>
      </c>
      <c r="BF40" s="7">
        <v>204833</v>
      </c>
      <c r="BG40">
        <f t="shared" si="81"/>
        <v>149304</v>
      </c>
      <c r="BH40" s="7">
        <v>94574</v>
      </c>
      <c r="BI40" s="7">
        <v>38022</v>
      </c>
      <c r="BJ40" s="7">
        <v>2672</v>
      </c>
      <c r="BK40" s="7">
        <v>4377</v>
      </c>
      <c r="BL40" s="1">
        <f t="shared" si="15"/>
        <v>1500655</v>
      </c>
      <c r="BQ40">
        <v>1947</v>
      </c>
      <c r="BR40" s="42">
        <v>3026.2579999999998</v>
      </c>
      <c r="BS40" s="42">
        <v>2082.3089999999997</v>
      </c>
      <c r="BT40" s="42">
        <v>1109.654</v>
      </c>
      <c r="BU40" s="42">
        <v>655.14099999999996</v>
      </c>
      <c r="BV40" s="42">
        <v>514.79300000000001</v>
      </c>
      <c r="BW40" s="42">
        <v>258.697</v>
      </c>
      <c r="BX40" s="42">
        <v>26.233000000000001</v>
      </c>
      <c r="BY40" s="42">
        <v>20.020999999999997</v>
      </c>
      <c r="BZ40" s="42">
        <f t="shared" si="0"/>
        <v>7693.1059999999989</v>
      </c>
      <c r="CB40" s="39">
        <v>1947</v>
      </c>
      <c r="CM40">
        <v>1947</v>
      </c>
      <c r="CN40" s="3">
        <f t="shared" si="16"/>
        <v>0.1880041291918931</v>
      </c>
      <c r="CO40" s="3">
        <f t="shared" si="17"/>
        <v>0.21030692370824888</v>
      </c>
      <c r="CP40" s="3">
        <f t="shared" si="18"/>
        <v>0.18459177365196719</v>
      </c>
      <c r="CQ40" s="3">
        <f t="shared" si="19"/>
        <v>0.22789597964407662</v>
      </c>
      <c r="CR40" s="3">
        <f t="shared" si="20"/>
        <v>0.1837126767457988</v>
      </c>
      <c r="CS40" s="3">
        <f t="shared" si="21"/>
        <v>0.14697503256705721</v>
      </c>
      <c r="CT40" s="3">
        <f t="shared" si="22"/>
        <v>0.10185644036137688</v>
      </c>
      <c r="CU40" s="3">
        <f t="shared" si="23"/>
        <v>0.21862044852904453</v>
      </c>
      <c r="CV40" s="3">
        <f t="shared" si="24"/>
        <v>0.19506490616403832</v>
      </c>
      <c r="CX40" s="1">
        <v>1947</v>
      </c>
      <c r="CY40" s="3">
        <f t="shared" si="25"/>
        <v>0.1880041291918931</v>
      </c>
      <c r="CZ40" s="3">
        <f t="shared" si="26"/>
        <v>0.21030692370824888</v>
      </c>
      <c r="DA40" s="3">
        <f t="shared" si="26"/>
        <v>0.18459177365196719</v>
      </c>
      <c r="DB40" s="3">
        <f t="shared" si="27"/>
        <v>0.22789597964407662</v>
      </c>
      <c r="DC40" s="3">
        <f t="shared" si="28"/>
        <v>0.1837126767457988</v>
      </c>
      <c r="DD40" s="3">
        <f t="shared" si="29"/>
        <v>0.14697503256705721</v>
      </c>
      <c r="DE40" s="18">
        <f t="shared" si="78"/>
        <v>0.10185644036137688</v>
      </c>
      <c r="DF40" s="3">
        <f t="shared" si="79"/>
        <v>0.21862044852904453</v>
      </c>
      <c r="DG40" s="3">
        <f t="shared" si="30"/>
        <v>0.19506490616403832</v>
      </c>
      <c r="DI40">
        <v>1947</v>
      </c>
      <c r="DM40">
        <v>1947</v>
      </c>
      <c r="EI40">
        <v>1947</v>
      </c>
      <c r="FF40">
        <f t="shared" si="1"/>
        <v>1947</v>
      </c>
      <c r="FG40">
        <f t="shared" si="31"/>
        <v>568949</v>
      </c>
      <c r="FH40">
        <f t="shared" si="32"/>
        <v>565052.22240069078</v>
      </c>
      <c r="FI40" s="4">
        <f t="shared" si="33"/>
        <v>0.1880041291918931</v>
      </c>
      <c r="FJ40" s="4">
        <f t="shared" si="34"/>
        <v>0.18671647374437036</v>
      </c>
      <c r="FK40">
        <f t="shared" si="85"/>
        <v>-1.067977327221195</v>
      </c>
      <c r="FL40">
        <f t="shared" si="35"/>
        <v>-1.0772012537288373</v>
      </c>
      <c r="FM40">
        <v>3</v>
      </c>
      <c r="FN40">
        <v>0</v>
      </c>
      <c r="FO40">
        <v>0</v>
      </c>
      <c r="FQ40">
        <v>1947</v>
      </c>
      <c r="FR40">
        <f t="shared" si="36"/>
        <v>437924</v>
      </c>
      <c r="FS40">
        <f t="shared" si="37"/>
        <v>419412.55351763626</v>
      </c>
      <c r="FT40" s="3">
        <f t="shared" si="38"/>
        <v>0.21030692370824888</v>
      </c>
      <c r="FU40" s="3">
        <f t="shared" si="39"/>
        <v>0.20141705842775318</v>
      </c>
      <c r="FV40">
        <f t="shared" si="93"/>
        <v>-0.96079207418348622</v>
      </c>
      <c r="FW40" s="39">
        <f t="shared" si="40"/>
        <v>-1.0200254392803592</v>
      </c>
      <c r="FX40">
        <v>3</v>
      </c>
      <c r="FY40" s="1">
        <v>1</v>
      </c>
      <c r="FZ40" s="42">
        <v>0</v>
      </c>
      <c r="GA40" s="42"/>
      <c r="GB40" s="42"/>
      <c r="GC40">
        <v>1947</v>
      </c>
      <c r="GD40">
        <f t="shared" si="41"/>
        <v>204833</v>
      </c>
      <c r="GE40">
        <f t="shared" si="42"/>
        <v>203682.82480595211</v>
      </c>
      <c r="GF40">
        <f t="shared" si="43"/>
        <v>0.18459177365196719</v>
      </c>
      <c r="GG40" s="3">
        <f t="shared" si="44"/>
        <v>0.18355525668897885</v>
      </c>
      <c r="GH40">
        <f t="shared" si="86"/>
        <v>-1.1105187357999922</v>
      </c>
      <c r="GI40">
        <f t="shared" si="45"/>
        <v>-1.1179976117371866</v>
      </c>
      <c r="GJ40">
        <v>3</v>
      </c>
      <c r="GK40">
        <v>0</v>
      </c>
      <c r="GM40">
        <v>1947</v>
      </c>
      <c r="GN40">
        <f t="shared" si="46"/>
        <v>149304</v>
      </c>
      <c r="GO40">
        <f t="shared" si="47"/>
        <v>155958.67217260363</v>
      </c>
      <c r="GP40" s="3">
        <f t="shared" si="48"/>
        <v>0.22789597964407662</v>
      </c>
      <c r="GQ40" s="3">
        <f t="shared" si="49"/>
        <v>0.23805359788595681</v>
      </c>
      <c r="GR40">
        <f t="shared" si="87"/>
        <v>-0.78991801487191038</v>
      </c>
      <c r="GS40" s="39">
        <f t="shared" si="50"/>
        <v>-0.72587392224646208</v>
      </c>
      <c r="GT40">
        <v>3</v>
      </c>
      <c r="GU40">
        <v>0</v>
      </c>
      <c r="GV40" s="39">
        <v>0</v>
      </c>
      <c r="GX40">
        <v>1947</v>
      </c>
      <c r="GY40">
        <f t="shared" si="51"/>
        <v>94574</v>
      </c>
      <c r="GZ40">
        <f t="shared" si="52"/>
        <v>98587.335111495864</v>
      </c>
      <c r="HA40">
        <f t="shared" si="53"/>
        <v>0.1837126767457988</v>
      </c>
      <c r="HB40" s="3">
        <f t="shared" si="54"/>
        <v>0.19150869400224141</v>
      </c>
      <c r="HC40" s="39">
        <f t="shared" si="88"/>
        <v>-1.1079119315039807</v>
      </c>
      <c r="HD40">
        <f t="shared" si="55"/>
        <v>-1.0522382220045243</v>
      </c>
      <c r="HE40">
        <v>3</v>
      </c>
      <c r="HF40">
        <v>0</v>
      </c>
      <c r="HG40" s="39">
        <v>0</v>
      </c>
      <c r="HI40">
        <v>1947</v>
      </c>
      <c r="HJ40">
        <f t="shared" si="56"/>
        <v>38022</v>
      </c>
      <c r="HK40">
        <f t="shared" si="57"/>
        <v>41551.90239669264</v>
      </c>
      <c r="HL40">
        <f t="shared" si="58"/>
        <v>0.14697503256705721</v>
      </c>
      <c r="HM40" s="3">
        <f t="shared" si="59"/>
        <v>0.1606199623369913</v>
      </c>
      <c r="HN40">
        <f t="shared" si="89"/>
        <v>-1.4116958753608528</v>
      </c>
      <c r="HO40">
        <f t="shared" si="60"/>
        <v>-1.300030108542477</v>
      </c>
      <c r="HP40">
        <v>3</v>
      </c>
      <c r="HQ40">
        <v>0</v>
      </c>
      <c r="HS40">
        <v>1947</v>
      </c>
      <c r="HT40" s="1">
        <f t="shared" si="61"/>
        <v>2671.9999999999995</v>
      </c>
      <c r="HU40" s="1">
        <f t="shared" si="62"/>
        <v>2475.4348126950599</v>
      </c>
      <c r="HV40" s="3">
        <f t="shared" si="63"/>
        <v>0.10185644036137687</v>
      </c>
      <c r="HW40" s="3">
        <f t="shared" si="64"/>
        <v>9.4363390107691084E-2</v>
      </c>
      <c r="HX40" s="39">
        <f t="shared" si="90"/>
        <v>-1.834998898677926</v>
      </c>
      <c r="HY40" s="37">
        <f t="shared" si="65"/>
        <v>-1.9230836408451317</v>
      </c>
      <c r="HZ40">
        <v>3</v>
      </c>
      <c r="IA40">
        <v>0</v>
      </c>
      <c r="IB40">
        <v>1</v>
      </c>
      <c r="IC40" s="37">
        <v>0</v>
      </c>
      <c r="IE40">
        <v>1947</v>
      </c>
      <c r="IF40" s="1">
        <f t="shared" si="66"/>
        <v>4377</v>
      </c>
      <c r="IG40">
        <f t="shared" si="67"/>
        <v>4194.609025620739</v>
      </c>
      <c r="IH40">
        <f t="shared" si="68"/>
        <v>0.21862044852904453</v>
      </c>
      <c r="II40" s="5">
        <f t="shared" si="69"/>
        <v>0.20951046529247988</v>
      </c>
      <c r="IJ40" s="37">
        <f t="shared" si="91"/>
        <v>-1.020168998069199</v>
      </c>
      <c r="IK40" s="39">
        <f t="shared" si="70"/>
        <v>-1.0776442507897848</v>
      </c>
      <c r="IL40">
        <v>3</v>
      </c>
      <c r="IM40">
        <v>0</v>
      </c>
      <c r="IN40">
        <v>0</v>
      </c>
      <c r="IO40" s="39">
        <v>0</v>
      </c>
      <c r="IQ40">
        <v>1947</v>
      </c>
      <c r="IR40" s="42">
        <f t="shared" si="71"/>
        <v>1500655</v>
      </c>
      <c r="IS40" s="1">
        <f t="shared" si="72"/>
        <v>1490915.5542433872</v>
      </c>
      <c r="IT40" s="1">
        <f t="shared" si="73"/>
        <v>1491764.2066945641</v>
      </c>
      <c r="IV40">
        <v>1947</v>
      </c>
      <c r="IW40" s="3">
        <f t="shared" si="74"/>
        <v>0.19506797614376428</v>
      </c>
      <c r="IX40" s="3">
        <f t="shared" si="75"/>
        <v>0.19379890960080201</v>
      </c>
      <c r="IY40" s="3">
        <f t="shared" si="76"/>
        <v>0.19391227476243153</v>
      </c>
    </row>
    <row r="41" spans="1:259" x14ac:dyDescent="0.25">
      <c r="A41">
        <v>1948</v>
      </c>
      <c r="B41" s="42">
        <v>1602.2049999999999</v>
      </c>
      <c r="C41" s="1">
        <f t="shared" si="92"/>
        <v>1589.2216247972124</v>
      </c>
      <c r="D41" s="7"/>
      <c r="E41">
        <v>1948</v>
      </c>
      <c r="F41" s="3">
        <f t="shared" si="3"/>
        <v>0.20471654839056405</v>
      </c>
      <c r="G41" s="3">
        <f t="shared" si="82"/>
        <v>0.20305763972533439</v>
      </c>
      <c r="I41">
        <v>1948</v>
      </c>
      <c r="J41">
        <f t="shared" si="83"/>
        <v>-0.95178534637965984</v>
      </c>
      <c r="K41">
        <f t="shared" si="84"/>
        <v>-0.96304525985123646</v>
      </c>
      <c r="N41">
        <v>4</v>
      </c>
      <c r="Q41" s="1">
        <v>1601</v>
      </c>
      <c r="X41" s="1">
        <v>1134.5733600769363</v>
      </c>
      <c r="Y41" s="1">
        <v>7826.4557144802366</v>
      </c>
      <c r="AA41" s="42"/>
      <c r="AC41">
        <v>1948</v>
      </c>
      <c r="AD41" s="8">
        <f t="shared" si="7"/>
        <v>598512</v>
      </c>
      <c r="AE41" s="8">
        <f t="shared" si="8"/>
        <v>470971</v>
      </c>
      <c r="AF41" s="8">
        <f t="shared" si="9"/>
        <v>221497</v>
      </c>
      <c r="AG41" s="8">
        <f t="shared" si="10"/>
        <v>159814</v>
      </c>
      <c r="AH41" s="8">
        <f t="shared" si="11"/>
        <v>103438</v>
      </c>
      <c r="AI41" s="8">
        <f t="shared" si="12"/>
        <v>40388</v>
      </c>
      <c r="AJ41" s="8">
        <f t="shared" si="13"/>
        <v>2880.0000000000005</v>
      </c>
      <c r="AK41" s="8">
        <f t="shared" si="14"/>
        <v>4705</v>
      </c>
      <c r="AL41" s="1">
        <f t="shared" si="77"/>
        <v>1602205</v>
      </c>
      <c r="AS41">
        <v>159814</v>
      </c>
      <c r="BC41">
        <v>1948</v>
      </c>
      <c r="BD41">
        <v>598512</v>
      </c>
      <c r="BE41">
        <v>470971</v>
      </c>
      <c r="BF41" s="7">
        <v>221497</v>
      </c>
      <c r="BG41">
        <f t="shared" si="81"/>
        <v>159814</v>
      </c>
      <c r="BH41" s="7">
        <v>103438</v>
      </c>
      <c r="BI41" s="7">
        <v>40388</v>
      </c>
      <c r="BJ41" s="7">
        <v>2880</v>
      </c>
      <c r="BK41" s="7">
        <v>4705</v>
      </c>
      <c r="BL41" s="1">
        <f t="shared" si="15"/>
        <v>1602205</v>
      </c>
      <c r="BQ41">
        <v>1948</v>
      </c>
      <c r="BR41" s="42">
        <v>3058.8989999999999</v>
      </c>
      <c r="BS41" s="42">
        <v>2121.078</v>
      </c>
      <c r="BT41" s="42">
        <v>1134.5729999999999</v>
      </c>
      <c r="BU41" s="42">
        <v>670.59799999999996</v>
      </c>
      <c r="BV41" s="42">
        <v>527.899</v>
      </c>
      <c r="BW41" s="42">
        <v>262.892</v>
      </c>
      <c r="BX41" s="42">
        <v>27.593000000000004</v>
      </c>
      <c r="BY41" s="42">
        <v>23.042999999999999</v>
      </c>
      <c r="BZ41" s="42">
        <f t="shared" si="0"/>
        <v>7826.5749999999989</v>
      </c>
      <c r="CB41" s="39">
        <v>1948</v>
      </c>
      <c r="CM41">
        <v>1948</v>
      </c>
      <c r="CN41" s="3">
        <f t="shared" si="16"/>
        <v>0.19566255701806434</v>
      </c>
      <c r="CO41" s="3">
        <f t="shared" si="17"/>
        <v>0.22204322519020989</v>
      </c>
      <c r="CP41" s="3">
        <f t="shared" si="18"/>
        <v>0.19522498772666017</v>
      </c>
      <c r="CQ41" s="3">
        <f t="shared" si="19"/>
        <v>0.23831565259663764</v>
      </c>
      <c r="CR41" s="3">
        <f t="shared" si="20"/>
        <v>0.19594278450991573</v>
      </c>
      <c r="CS41" s="3">
        <f t="shared" si="21"/>
        <v>0.15362962737550021</v>
      </c>
      <c r="CT41" s="3">
        <f t="shared" si="22"/>
        <v>0.10437429782915957</v>
      </c>
      <c r="CU41" s="3">
        <f t="shared" si="23"/>
        <v>0.20418348305342188</v>
      </c>
      <c r="CV41" s="3">
        <f t="shared" si="24"/>
        <v>0.20471342828759709</v>
      </c>
      <c r="CX41" s="1">
        <v>1948</v>
      </c>
      <c r="CY41" s="3">
        <f t="shared" si="25"/>
        <v>0.19566255701806434</v>
      </c>
      <c r="CZ41" s="3">
        <f t="shared" si="26"/>
        <v>0.22204322519020989</v>
      </c>
      <c r="DA41" s="3">
        <f t="shared" si="26"/>
        <v>0.19522498772666017</v>
      </c>
      <c r="DB41" s="3">
        <f t="shared" si="27"/>
        <v>0.23831565259663764</v>
      </c>
      <c r="DC41" s="3">
        <f t="shared" si="28"/>
        <v>0.19594278450991573</v>
      </c>
      <c r="DD41" s="3">
        <f t="shared" si="29"/>
        <v>0.15362962737550021</v>
      </c>
      <c r="DE41" s="18">
        <f t="shared" si="78"/>
        <v>0.10437429782915957</v>
      </c>
      <c r="DF41" s="3">
        <f t="shared" si="79"/>
        <v>0.20418348305342188</v>
      </c>
      <c r="DG41" s="3">
        <f t="shared" si="30"/>
        <v>0.20471342828759709</v>
      </c>
      <c r="DI41">
        <v>1948</v>
      </c>
      <c r="DM41">
        <v>1948</v>
      </c>
      <c r="EI41">
        <v>1948</v>
      </c>
      <c r="FF41">
        <f t="shared" si="1"/>
        <v>1948</v>
      </c>
      <c r="FG41">
        <f t="shared" si="31"/>
        <v>598512</v>
      </c>
      <c r="FH41">
        <f t="shared" si="32"/>
        <v>598896.18327400857</v>
      </c>
      <c r="FI41" s="4">
        <f t="shared" si="33"/>
        <v>0.19566255701806434</v>
      </c>
      <c r="FJ41" s="4">
        <f t="shared" si="34"/>
        <v>0.19578815229728364</v>
      </c>
      <c r="FK41">
        <f t="shared" si="85"/>
        <v>-1.0139499011643338</v>
      </c>
      <c r="FL41">
        <f t="shared" si="35"/>
        <v>-1.0130753130403998</v>
      </c>
      <c r="FM41">
        <v>4</v>
      </c>
      <c r="FN41">
        <v>0</v>
      </c>
      <c r="FO41">
        <v>0</v>
      </c>
      <c r="FQ41">
        <v>1948</v>
      </c>
      <c r="FR41">
        <f t="shared" si="36"/>
        <v>470971</v>
      </c>
      <c r="FS41">
        <f t="shared" si="37"/>
        <v>445963.57392266183</v>
      </c>
      <c r="FT41" s="3">
        <f t="shared" si="38"/>
        <v>0.22204322519020989</v>
      </c>
      <c r="FU41" s="3">
        <f t="shared" si="39"/>
        <v>0.210253264577098</v>
      </c>
      <c r="FV41">
        <f t="shared" si="93"/>
        <v>-0.88490614173116056</v>
      </c>
      <c r="FW41" s="39">
        <f t="shared" si="40"/>
        <v>-0.96114486527021636</v>
      </c>
      <c r="FX41">
        <v>4</v>
      </c>
      <c r="FY41" s="1">
        <v>1</v>
      </c>
      <c r="FZ41" s="42">
        <v>0</v>
      </c>
      <c r="GA41" s="42"/>
      <c r="GB41" s="42"/>
      <c r="GC41">
        <v>1948</v>
      </c>
      <c r="GD41">
        <f t="shared" si="41"/>
        <v>221497</v>
      </c>
      <c r="GE41">
        <f t="shared" si="42"/>
        <v>218132.27170855191</v>
      </c>
      <c r="GF41">
        <f t="shared" si="43"/>
        <v>0.19522498772666017</v>
      </c>
      <c r="GG41" s="3">
        <f t="shared" si="44"/>
        <v>0.1922593537027163</v>
      </c>
      <c r="GH41">
        <f t="shared" si="86"/>
        <v>-1.035356449260135</v>
      </c>
      <c r="GI41">
        <f t="shared" si="45"/>
        <v>-1.0560436364202987</v>
      </c>
      <c r="GJ41">
        <v>4</v>
      </c>
      <c r="GK41">
        <v>0</v>
      </c>
      <c r="GM41">
        <v>1948</v>
      </c>
      <c r="GN41">
        <f t="shared" si="46"/>
        <v>159814</v>
      </c>
      <c r="GO41">
        <f t="shared" si="47"/>
        <v>166297.37665510149</v>
      </c>
      <c r="GP41" s="3">
        <f t="shared" si="48"/>
        <v>0.23831565259663764</v>
      </c>
      <c r="GQ41" s="3">
        <f t="shared" si="49"/>
        <v>0.24798370507383186</v>
      </c>
      <c r="GR41">
        <f t="shared" si="87"/>
        <v>-0.72424087391478487</v>
      </c>
      <c r="GS41" s="39">
        <f t="shared" si="50"/>
        <v>-0.66461488172108496</v>
      </c>
      <c r="GT41">
        <v>4</v>
      </c>
      <c r="GU41">
        <v>0</v>
      </c>
      <c r="GV41" s="39">
        <v>0</v>
      </c>
      <c r="GX41">
        <v>1948</v>
      </c>
      <c r="GY41">
        <f t="shared" si="51"/>
        <v>103438</v>
      </c>
      <c r="GZ41">
        <f t="shared" si="52"/>
        <v>105834.63566435764</v>
      </c>
      <c r="HA41">
        <f t="shared" si="53"/>
        <v>0.19594278450991573</v>
      </c>
      <c r="HB41" s="3">
        <f t="shared" si="54"/>
        <v>0.20048273564518526</v>
      </c>
      <c r="HC41" s="39">
        <f t="shared" si="88"/>
        <v>-1.0212317160095468</v>
      </c>
      <c r="HD41">
        <f t="shared" si="55"/>
        <v>-0.98994664831241086</v>
      </c>
      <c r="HE41">
        <v>4</v>
      </c>
      <c r="HF41">
        <v>0</v>
      </c>
      <c r="HG41" s="39">
        <v>0</v>
      </c>
      <c r="HI41">
        <v>1948</v>
      </c>
      <c r="HJ41">
        <f t="shared" si="56"/>
        <v>40388</v>
      </c>
      <c r="HK41">
        <f t="shared" si="57"/>
        <v>44545.696410797456</v>
      </c>
      <c r="HL41">
        <f t="shared" si="58"/>
        <v>0.15362962737550021</v>
      </c>
      <c r="HM41" s="3">
        <f t="shared" si="59"/>
        <v>0.16944485344094706</v>
      </c>
      <c r="HN41">
        <f t="shared" si="89"/>
        <v>-1.356317215962747</v>
      </c>
      <c r="HO41">
        <f t="shared" si="60"/>
        <v>-1.2314572695527297</v>
      </c>
      <c r="HP41">
        <v>4</v>
      </c>
      <c r="HQ41">
        <v>0</v>
      </c>
      <c r="HS41">
        <v>1948</v>
      </c>
      <c r="HT41" s="1">
        <f t="shared" si="61"/>
        <v>2880.0000000000005</v>
      </c>
      <c r="HU41" s="1">
        <f t="shared" si="62"/>
        <v>2835.6368850177032</v>
      </c>
      <c r="HV41" s="3">
        <f t="shared" si="63"/>
        <v>0.10437429782915958</v>
      </c>
      <c r="HW41" s="3">
        <f t="shared" si="64"/>
        <v>0.1027665308236764</v>
      </c>
      <c r="HX41" s="39">
        <f t="shared" si="90"/>
        <v>-1.8066264157326755</v>
      </c>
      <c r="HY41" s="37">
        <f t="shared" si="65"/>
        <v>-1.8246763776784189</v>
      </c>
      <c r="HZ41">
        <v>4</v>
      </c>
      <c r="IA41">
        <v>0</v>
      </c>
      <c r="IB41">
        <v>1</v>
      </c>
      <c r="IC41" s="37">
        <v>0</v>
      </c>
      <c r="IE41">
        <v>1948</v>
      </c>
      <c r="IF41" s="1">
        <f t="shared" si="66"/>
        <v>4705</v>
      </c>
      <c r="IG41">
        <f t="shared" si="67"/>
        <v>5124.6534261102324</v>
      </c>
      <c r="IH41">
        <f t="shared" si="68"/>
        <v>0.20418348305342188</v>
      </c>
      <c r="II41" s="5">
        <f t="shared" si="69"/>
        <v>0.22239523612855239</v>
      </c>
      <c r="IJ41" s="37">
        <f t="shared" si="91"/>
        <v>-1.1120165580864674</v>
      </c>
      <c r="IK41" s="39">
        <f t="shared" si="70"/>
        <v>-0.99680539033168469</v>
      </c>
      <c r="IL41">
        <v>4</v>
      </c>
      <c r="IM41">
        <v>0</v>
      </c>
      <c r="IN41">
        <v>0</v>
      </c>
      <c r="IO41" s="39">
        <v>0</v>
      </c>
      <c r="IQ41">
        <v>1948</v>
      </c>
      <c r="IR41" s="42">
        <f t="shared" si="71"/>
        <v>1602205</v>
      </c>
      <c r="IS41" s="1">
        <f t="shared" si="72"/>
        <v>1587630.0279466067</v>
      </c>
      <c r="IT41" s="1">
        <f t="shared" si="73"/>
        <v>1589221.6247972124</v>
      </c>
      <c r="IV41">
        <v>1948</v>
      </c>
      <c r="IW41" s="3">
        <f t="shared" si="74"/>
        <v>0.20471654839056405</v>
      </c>
      <c r="IX41" s="3">
        <f t="shared" si="75"/>
        <v>0.2028511868788847</v>
      </c>
      <c r="IY41" s="3">
        <f t="shared" si="76"/>
        <v>0.20305763972533439</v>
      </c>
    </row>
    <row r="42" spans="1:259" x14ac:dyDescent="0.25">
      <c r="A42">
        <v>1949</v>
      </c>
      <c r="B42" s="42">
        <v>1701.0609999999999</v>
      </c>
      <c r="C42" s="1">
        <f t="shared" si="92"/>
        <v>1706.0932004055155</v>
      </c>
      <c r="D42" s="7"/>
      <c r="E42">
        <v>1949</v>
      </c>
      <c r="F42" s="3">
        <f t="shared" si="3"/>
        <v>0.21183828454478046</v>
      </c>
      <c r="G42" s="3">
        <f t="shared" si="82"/>
        <v>0.21246495972067947</v>
      </c>
      <c r="I42">
        <v>1949</v>
      </c>
      <c r="J42">
        <f t="shared" si="83"/>
        <v>-0.90406744880718914</v>
      </c>
      <c r="K42">
        <f t="shared" si="84"/>
        <v>-0.89991496499027468</v>
      </c>
      <c r="N42">
        <v>5</v>
      </c>
      <c r="Q42" s="1">
        <v>1700</v>
      </c>
      <c r="X42" s="1">
        <v>1162.6379167468087</v>
      </c>
      <c r="Y42" s="1">
        <v>8029.9979942502459</v>
      </c>
      <c r="AA42" s="42"/>
      <c r="AC42">
        <v>1949</v>
      </c>
      <c r="AD42" s="8">
        <f t="shared" si="7"/>
        <v>637582</v>
      </c>
      <c r="AE42" s="8">
        <f t="shared" si="8"/>
        <v>487407</v>
      </c>
      <c r="AF42" s="8">
        <f t="shared" si="9"/>
        <v>240893.00000000003</v>
      </c>
      <c r="AG42" s="8">
        <f t="shared" si="10"/>
        <v>172063</v>
      </c>
      <c r="AH42" s="8">
        <f t="shared" si="11"/>
        <v>110121</v>
      </c>
      <c r="AI42" s="8">
        <f t="shared" si="12"/>
        <v>44422</v>
      </c>
      <c r="AJ42" s="8">
        <f t="shared" si="13"/>
        <v>3223</v>
      </c>
      <c r="AK42" s="8">
        <f t="shared" si="14"/>
        <v>5350</v>
      </c>
      <c r="AL42" s="1">
        <f t="shared" si="77"/>
        <v>1701061</v>
      </c>
      <c r="AS42">
        <v>172063</v>
      </c>
      <c r="BC42">
        <v>1949</v>
      </c>
      <c r="BD42">
        <v>637582</v>
      </c>
      <c r="BE42">
        <v>487407</v>
      </c>
      <c r="BF42" s="7">
        <v>240893</v>
      </c>
      <c r="BG42">
        <f t="shared" si="81"/>
        <v>172063</v>
      </c>
      <c r="BH42" s="7">
        <v>110121</v>
      </c>
      <c r="BI42" s="7">
        <v>44422</v>
      </c>
      <c r="BJ42" s="7">
        <v>3223</v>
      </c>
      <c r="BK42" s="7">
        <v>5350</v>
      </c>
      <c r="BL42" s="1">
        <f t="shared" si="15"/>
        <v>1701061</v>
      </c>
      <c r="BQ42">
        <v>1949</v>
      </c>
      <c r="BR42" s="42">
        <v>3137.547</v>
      </c>
      <c r="BS42" s="42">
        <v>2172.9430000000002</v>
      </c>
      <c r="BT42" s="42">
        <v>1162.6379999999999</v>
      </c>
      <c r="BU42" s="42">
        <v>689.14400000000001</v>
      </c>
      <c r="BV42" s="42">
        <v>545.55099999999993</v>
      </c>
      <c r="BW42" s="42">
        <v>268.81900000000002</v>
      </c>
      <c r="BX42" s="42">
        <v>28.703000000000003</v>
      </c>
      <c r="BY42" s="42">
        <v>24.78</v>
      </c>
      <c r="BZ42" s="42">
        <f t="shared" si="0"/>
        <v>8030.1250000000009</v>
      </c>
      <c r="CB42" s="39">
        <v>1949</v>
      </c>
      <c r="CM42">
        <v>1949</v>
      </c>
      <c r="CN42" s="3">
        <f t="shared" si="16"/>
        <v>0.20321034234706284</v>
      </c>
      <c r="CO42" s="3">
        <f t="shared" si="17"/>
        <v>0.22430731040805024</v>
      </c>
      <c r="CP42" s="3">
        <f t="shared" si="18"/>
        <v>0.20719518887220273</v>
      </c>
      <c r="CQ42" s="3">
        <f t="shared" si="19"/>
        <v>0.24967641015520703</v>
      </c>
      <c r="CR42" s="3">
        <f t="shared" si="20"/>
        <v>0.20185280569552619</v>
      </c>
      <c r="CS42" s="3">
        <f t="shared" si="21"/>
        <v>0.16524873613844257</v>
      </c>
      <c r="CT42" s="3">
        <f t="shared" si="22"/>
        <v>0.11228791415531476</v>
      </c>
      <c r="CU42" s="3">
        <f t="shared" si="23"/>
        <v>0.21589991928974978</v>
      </c>
      <c r="CV42" s="3">
        <f t="shared" si="24"/>
        <v>0.21183493407636866</v>
      </c>
      <c r="CX42" s="1">
        <v>1949</v>
      </c>
      <c r="CY42" s="3">
        <f t="shared" si="25"/>
        <v>0.20321034234706284</v>
      </c>
      <c r="CZ42" s="3">
        <f t="shared" si="26"/>
        <v>0.22430731040805024</v>
      </c>
      <c r="DA42" s="3">
        <f t="shared" si="26"/>
        <v>0.20719518887220273</v>
      </c>
      <c r="DB42" s="3">
        <f t="shared" si="27"/>
        <v>0.24967641015520703</v>
      </c>
      <c r="DC42" s="3">
        <f t="shared" si="28"/>
        <v>0.20185280569552619</v>
      </c>
      <c r="DD42" s="3">
        <f t="shared" si="29"/>
        <v>0.16524873613844257</v>
      </c>
      <c r="DE42" s="18">
        <f t="shared" si="78"/>
        <v>0.11228791415531476</v>
      </c>
      <c r="DF42" s="3">
        <f t="shared" si="79"/>
        <v>0.21589991928974978</v>
      </c>
      <c r="DG42" s="3">
        <f t="shared" si="30"/>
        <v>0.21183493407636866</v>
      </c>
      <c r="DI42">
        <v>1949</v>
      </c>
      <c r="DM42">
        <v>1949</v>
      </c>
      <c r="EI42">
        <v>1949</v>
      </c>
      <c r="FF42">
        <f t="shared" si="1"/>
        <v>1949</v>
      </c>
      <c r="FG42">
        <f t="shared" si="31"/>
        <v>637582</v>
      </c>
      <c r="FH42">
        <f t="shared" si="32"/>
        <v>643622.83160130586</v>
      </c>
      <c r="FI42" s="4">
        <f t="shared" si="33"/>
        <v>0.20321034234706284</v>
      </c>
      <c r="FJ42" s="4">
        <f t="shared" si="34"/>
        <v>0.20513567815918163</v>
      </c>
      <c r="FK42">
        <f t="shared" si="85"/>
        <v>-0.96200641902022543</v>
      </c>
      <c r="FL42">
        <f t="shared" si="35"/>
        <v>-0.94894937235196219</v>
      </c>
      <c r="FM42">
        <v>5</v>
      </c>
      <c r="FN42">
        <v>0</v>
      </c>
      <c r="FO42">
        <v>0</v>
      </c>
      <c r="FQ42">
        <v>1949</v>
      </c>
      <c r="FR42">
        <f t="shared" si="36"/>
        <v>487407</v>
      </c>
      <c r="FS42">
        <f t="shared" si="37"/>
        <v>476580.52672103752</v>
      </c>
      <c r="FT42" s="3">
        <f t="shared" si="38"/>
        <v>0.22430731040805024</v>
      </c>
      <c r="FU42" s="3">
        <f t="shared" si="39"/>
        <v>0.21932490945277325</v>
      </c>
      <c r="FV42">
        <f t="shared" si="93"/>
        <v>-0.87054362323972634</v>
      </c>
      <c r="FW42" s="39">
        <f t="shared" si="40"/>
        <v>-0.90226429126007357</v>
      </c>
      <c r="FX42">
        <v>5</v>
      </c>
      <c r="FY42" s="1">
        <v>1</v>
      </c>
      <c r="FZ42" s="42">
        <v>0</v>
      </c>
      <c r="GA42" s="42"/>
      <c r="GB42" s="42"/>
      <c r="GC42">
        <v>1949</v>
      </c>
      <c r="GD42">
        <f t="shared" si="41"/>
        <v>240893.00000000003</v>
      </c>
      <c r="GE42">
        <f t="shared" si="42"/>
        <v>233955.62456586247</v>
      </c>
      <c r="GF42">
        <f t="shared" si="43"/>
        <v>0.20719518887220276</v>
      </c>
      <c r="GG42" s="3">
        <f t="shared" si="44"/>
        <v>0.20122826242206301</v>
      </c>
      <c r="GH42">
        <f t="shared" si="86"/>
        <v>-0.95383439935010739</v>
      </c>
      <c r="GI42">
        <f t="shared" si="45"/>
        <v>-0.9940896611034109</v>
      </c>
      <c r="GJ42">
        <v>5</v>
      </c>
      <c r="GK42">
        <v>0</v>
      </c>
      <c r="GM42">
        <v>1949</v>
      </c>
      <c r="GN42">
        <f t="shared" si="46"/>
        <v>172063</v>
      </c>
      <c r="GO42">
        <f t="shared" si="47"/>
        <v>177875.44257716258</v>
      </c>
      <c r="GP42" s="3">
        <f t="shared" si="48"/>
        <v>0.24967641015520703</v>
      </c>
      <c r="GQ42" s="3">
        <f t="shared" si="49"/>
        <v>0.25811070339023856</v>
      </c>
      <c r="GR42">
        <f t="shared" si="87"/>
        <v>-0.65429430220148399</v>
      </c>
      <c r="GS42" s="39">
        <f t="shared" si="50"/>
        <v>-0.60335584119570795</v>
      </c>
      <c r="GT42">
        <v>5</v>
      </c>
      <c r="GU42">
        <v>0</v>
      </c>
      <c r="GV42" s="39">
        <v>0</v>
      </c>
      <c r="GX42">
        <v>1949</v>
      </c>
      <c r="GY42">
        <f t="shared" si="51"/>
        <v>110121</v>
      </c>
      <c r="GZ42">
        <f t="shared" si="52"/>
        <v>114411.05251665704</v>
      </c>
      <c r="HA42">
        <f t="shared" si="53"/>
        <v>0.20185280569552619</v>
      </c>
      <c r="HB42" s="3">
        <f t="shared" si="54"/>
        <v>0.20971651141077013</v>
      </c>
      <c r="HC42" s="39">
        <f t="shared" si="88"/>
        <v>-0.98059337099700372</v>
      </c>
      <c r="HD42">
        <f t="shared" si="55"/>
        <v>-0.92765507462029739</v>
      </c>
      <c r="HE42">
        <v>5</v>
      </c>
      <c r="HF42">
        <v>0</v>
      </c>
      <c r="HG42" s="39">
        <v>0</v>
      </c>
      <c r="HI42">
        <v>1949</v>
      </c>
      <c r="HJ42">
        <f t="shared" si="56"/>
        <v>44422</v>
      </c>
      <c r="HK42">
        <f t="shared" si="57"/>
        <v>48013.136094878551</v>
      </c>
      <c r="HL42">
        <f t="shared" si="58"/>
        <v>0.16524873613844257</v>
      </c>
      <c r="HM42" s="3">
        <f t="shared" si="59"/>
        <v>0.17860767317369142</v>
      </c>
      <c r="HN42">
        <f t="shared" si="89"/>
        <v>-1.2637347363090388</v>
      </c>
      <c r="HO42">
        <f t="shared" si="60"/>
        <v>-1.1628844305629826</v>
      </c>
      <c r="HP42">
        <v>5</v>
      </c>
      <c r="HQ42">
        <v>0</v>
      </c>
      <c r="HS42">
        <v>1949</v>
      </c>
      <c r="HT42" s="1">
        <f t="shared" si="61"/>
        <v>3223</v>
      </c>
      <c r="HU42" s="1">
        <f t="shared" si="62"/>
        <v>3208.6628245085485</v>
      </c>
      <c r="HV42" s="3">
        <f t="shared" si="63"/>
        <v>0.11228791415531476</v>
      </c>
      <c r="HW42" s="3">
        <f t="shared" si="64"/>
        <v>0.11178841321494437</v>
      </c>
      <c r="HX42" s="39">
        <f t="shared" si="90"/>
        <v>-1.7210153644156165</v>
      </c>
      <c r="HY42" s="37">
        <f t="shared" si="65"/>
        <v>-1.7262691145117062</v>
      </c>
      <c r="HZ42">
        <v>5</v>
      </c>
      <c r="IA42">
        <v>0</v>
      </c>
      <c r="IB42">
        <v>1</v>
      </c>
      <c r="IC42" s="37">
        <v>0</v>
      </c>
      <c r="IE42">
        <v>1949</v>
      </c>
      <c r="IF42" s="1">
        <f t="shared" si="66"/>
        <v>5350</v>
      </c>
      <c r="IG42">
        <f t="shared" si="67"/>
        <v>5842.3527110244504</v>
      </c>
      <c r="IH42">
        <f t="shared" si="68"/>
        <v>0.21589991928974978</v>
      </c>
      <c r="II42" s="5">
        <f t="shared" si="69"/>
        <v>0.23576887453690273</v>
      </c>
      <c r="IJ42" s="37">
        <f t="shared" si="91"/>
        <v>-1.0371676266607628</v>
      </c>
      <c r="IK42" s="39">
        <f t="shared" si="70"/>
        <v>-0.91596652987358473</v>
      </c>
      <c r="IL42">
        <v>5</v>
      </c>
      <c r="IM42">
        <v>0</v>
      </c>
      <c r="IN42">
        <v>0</v>
      </c>
      <c r="IO42" s="39">
        <v>0</v>
      </c>
      <c r="IQ42">
        <v>1949</v>
      </c>
      <c r="IR42" s="42">
        <f t="shared" si="71"/>
        <v>1701061</v>
      </c>
      <c r="IS42" s="1">
        <f t="shared" si="72"/>
        <v>1703509.6296124372</v>
      </c>
      <c r="IT42" s="1">
        <f t="shared" si="73"/>
        <v>1706093.2004055155</v>
      </c>
      <c r="IV42">
        <v>1949</v>
      </c>
      <c r="IW42" s="3">
        <f t="shared" si="74"/>
        <v>0.21183828454478046</v>
      </c>
      <c r="IX42" s="3">
        <f t="shared" si="75"/>
        <v>0.21213986452420569</v>
      </c>
      <c r="IY42" s="3">
        <f t="shared" si="76"/>
        <v>0.21246495972067947</v>
      </c>
    </row>
    <row r="43" spans="1:259" x14ac:dyDescent="0.25">
      <c r="A43">
        <v>1950</v>
      </c>
      <c r="B43" s="42">
        <v>1850.9780000000001</v>
      </c>
      <c r="C43" s="1">
        <f t="shared" si="92"/>
        <v>1845.024683866525</v>
      </c>
      <c r="D43" s="7"/>
      <c r="E43">
        <v>1950</v>
      </c>
      <c r="F43" s="3">
        <f t="shared" si="3"/>
        <v>0.22284284639428292</v>
      </c>
      <c r="G43" s="3">
        <f t="shared" si="82"/>
        <v>0.2221261150702647</v>
      </c>
      <c r="I43">
        <v>1950</v>
      </c>
      <c r="J43">
        <f t="shared" si="83"/>
        <v>-0.83216472024339894</v>
      </c>
      <c r="K43">
        <f t="shared" si="84"/>
        <v>-0.83678467012931279</v>
      </c>
      <c r="N43">
        <v>6</v>
      </c>
      <c r="Q43" s="1">
        <v>1845</v>
      </c>
      <c r="X43" s="1">
        <v>1199.883859733483</v>
      </c>
      <c r="Y43" s="1">
        <v>8306.2033623686802</v>
      </c>
      <c r="AA43" s="42"/>
      <c r="AC43">
        <v>1950</v>
      </c>
      <c r="AD43" s="8">
        <f t="shared" si="7"/>
        <v>676589</v>
      </c>
      <c r="AE43" s="8">
        <f t="shared" si="8"/>
        <v>525709.00000000012</v>
      </c>
      <c r="AF43" s="8">
        <f t="shared" si="9"/>
        <v>264613</v>
      </c>
      <c r="AG43" s="8">
        <f t="shared" si="10"/>
        <v>192469</v>
      </c>
      <c r="AH43" s="8">
        <f t="shared" si="11"/>
        <v>133954</v>
      </c>
      <c r="AI43" s="8">
        <f t="shared" si="12"/>
        <v>48745.000000000007</v>
      </c>
      <c r="AJ43" s="8">
        <f t="shared" si="13"/>
        <v>2519.9999999999995</v>
      </c>
      <c r="AK43" s="8">
        <f t="shared" si="14"/>
        <v>6379</v>
      </c>
      <c r="AL43" s="1">
        <f t="shared" si="77"/>
        <v>1850978</v>
      </c>
      <c r="AS43">
        <v>192469</v>
      </c>
      <c r="BC43">
        <v>1950</v>
      </c>
      <c r="BD43">
        <v>676589</v>
      </c>
      <c r="BE43">
        <v>525709</v>
      </c>
      <c r="BF43" s="7">
        <v>264613</v>
      </c>
      <c r="BG43">
        <f t="shared" si="81"/>
        <v>192469</v>
      </c>
      <c r="BH43" s="7">
        <v>133954</v>
      </c>
      <c r="BI43" s="7">
        <v>48745</v>
      </c>
      <c r="BJ43" s="7">
        <v>2520</v>
      </c>
      <c r="BK43" s="7">
        <v>6379</v>
      </c>
      <c r="BL43" s="1">
        <f t="shared" si="15"/>
        <v>1850978</v>
      </c>
      <c r="BQ43">
        <v>1950</v>
      </c>
      <c r="BR43" s="42">
        <v>3240.6530000000002</v>
      </c>
      <c r="BS43" s="42">
        <v>2239.6109999999999</v>
      </c>
      <c r="BT43" s="42">
        <v>1199.884</v>
      </c>
      <c r="BU43" s="42">
        <v>719.904</v>
      </c>
      <c r="BV43" s="42">
        <v>571.15899999999999</v>
      </c>
      <c r="BW43" s="42">
        <v>277.75099999999998</v>
      </c>
      <c r="BX43" s="42">
        <v>29.968000000000004</v>
      </c>
      <c r="BY43" s="42">
        <v>27.404</v>
      </c>
      <c r="BZ43" s="42">
        <f t="shared" si="0"/>
        <v>8306.3340000000007</v>
      </c>
      <c r="CB43" s="39">
        <v>1950</v>
      </c>
      <c r="CM43">
        <v>1950</v>
      </c>
      <c r="CN43" s="3">
        <f t="shared" si="16"/>
        <v>0.20878168690075732</v>
      </c>
      <c r="CO43" s="3">
        <f t="shared" si="17"/>
        <v>0.23473228163283716</v>
      </c>
      <c r="CP43" s="3">
        <f t="shared" si="18"/>
        <v>0.22053215144130597</v>
      </c>
      <c r="CQ43" s="3">
        <f t="shared" si="19"/>
        <v>0.26735370271591768</v>
      </c>
      <c r="CR43" s="3">
        <f t="shared" si="20"/>
        <v>0.23453013959335317</v>
      </c>
      <c r="CS43" s="3">
        <f t="shared" si="21"/>
        <v>0.17549891809570445</v>
      </c>
      <c r="CT43" s="3">
        <f t="shared" si="22"/>
        <v>8.4089695675387058E-2</v>
      </c>
      <c r="CU43" s="3">
        <f t="shared" si="23"/>
        <v>0.23277623704568676</v>
      </c>
      <c r="CV43" s="3">
        <f t="shared" si="24"/>
        <v>0.22283934163976549</v>
      </c>
      <c r="CX43" s="1">
        <v>1950</v>
      </c>
      <c r="CY43" s="3">
        <f t="shared" si="25"/>
        <v>0.20878168690075732</v>
      </c>
      <c r="CZ43" s="3">
        <f t="shared" si="26"/>
        <v>0.23473228163283716</v>
      </c>
      <c r="DA43" s="3">
        <f t="shared" si="26"/>
        <v>0.22053215144130597</v>
      </c>
      <c r="DB43" s="3">
        <f t="shared" si="27"/>
        <v>0.26735370271591768</v>
      </c>
      <c r="DC43" s="3">
        <f t="shared" si="28"/>
        <v>0.23453013959335317</v>
      </c>
      <c r="DD43" s="3">
        <f t="shared" si="29"/>
        <v>0.17549891809570445</v>
      </c>
      <c r="DE43" s="18">
        <f t="shared" si="78"/>
        <v>8.4089695675387058E-2</v>
      </c>
      <c r="DF43" s="3">
        <f t="shared" si="79"/>
        <v>0.23277623704568676</v>
      </c>
      <c r="DG43" s="3">
        <f t="shared" si="30"/>
        <v>0.22283934163976549</v>
      </c>
      <c r="DI43">
        <v>1950</v>
      </c>
      <c r="DM43">
        <v>1950</v>
      </c>
      <c r="EI43">
        <v>1950</v>
      </c>
      <c r="FF43">
        <f t="shared" si="1"/>
        <v>1950</v>
      </c>
      <c r="FG43">
        <f t="shared" si="31"/>
        <v>676589</v>
      </c>
      <c r="FH43">
        <f t="shared" si="32"/>
        <v>695935.88318662008</v>
      </c>
      <c r="FI43" s="4">
        <f t="shared" si="33"/>
        <v>0.20878168690075732</v>
      </c>
      <c r="FJ43" s="4">
        <f t="shared" si="34"/>
        <v>0.21475174391908669</v>
      </c>
      <c r="FK43">
        <f t="shared" si="85"/>
        <v>-0.92442702479766503</v>
      </c>
      <c r="FL43">
        <f t="shared" si="35"/>
        <v>-0.88482343166352473</v>
      </c>
      <c r="FM43">
        <v>6</v>
      </c>
      <c r="FN43">
        <v>0</v>
      </c>
      <c r="FO43">
        <v>0</v>
      </c>
      <c r="FQ43">
        <v>1950</v>
      </c>
      <c r="FR43">
        <f t="shared" si="36"/>
        <v>525709.00000000012</v>
      </c>
      <c r="FS43">
        <f t="shared" si="37"/>
        <v>512031.48112891382</v>
      </c>
      <c r="FT43" s="3">
        <f t="shared" si="38"/>
        <v>0.23473228163283719</v>
      </c>
      <c r="FU43" s="3">
        <f t="shared" si="39"/>
        <v>0.22862518585991667</v>
      </c>
      <c r="FV43">
        <f t="shared" si="93"/>
        <v>-0.80546243472611501</v>
      </c>
      <c r="FW43" s="39">
        <f t="shared" si="40"/>
        <v>-0.84338371724993089</v>
      </c>
      <c r="FX43">
        <v>6</v>
      </c>
      <c r="FY43" s="1">
        <v>1</v>
      </c>
      <c r="FZ43" s="42">
        <v>0</v>
      </c>
      <c r="GA43" s="42"/>
      <c r="GB43" s="42"/>
      <c r="GC43">
        <v>1950</v>
      </c>
      <c r="GD43">
        <f t="shared" si="41"/>
        <v>264613</v>
      </c>
      <c r="GE43">
        <f t="shared" si="42"/>
        <v>252523.10528179514</v>
      </c>
      <c r="GF43">
        <f t="shared" si="43"/>
        <v>0.22053215144130597</v>
      </c>
      <c r="GG43" s="3">
        <f t="shared" si="44"/>
        <v>0.21045626517379609</v>
      </c>
      <c r="GH43">
        <f t="shared" si="86"/>
        <v>-0.866340630954054</v>
      </c>
      <c r="GI43">
        <f t="shared" si="45"/>
        <v>-0.93213568578652295</v>
      </c>
      <c r="GJ43">
        <v>6</v>
      </c>
      <c r="GK43">
        <v>0</v>
      </c>
      <c r="GM43">
        <v>1950</v>
      </c>
      <c r="GN43">
        <f t="shared" si="46"/>
        <v>192469</v>
      </c>
      <c r="GO43">
        <f t="shared" si="47"/>
        <v>193237.32422542109</v>
      </c>
      <c r="GP43" s="3">
        <f t="shared" si="48"/>
        <v>0.26735370271591768</v>
      </c>
      <c r="GQ43" s="3">
        <f t="shared" si="49"/>
        <v>0.26842096199690668</v>
      </c>
      <c r="GR43">
        <f t="shared" si="87"/>
        <v>-0.548390314392733</v>
      </c>
      <c r="GS43" s="39">
        <f t="shared" si="50"/>
        <v>-0.54209680067033095</v>
      </c>
      <c r="GT43">
        <v>6</v>
      </c>
      <c r="GU43">
        <v>0</v>
      </c>
      <c r="GV43" s="39">
        <v>0</v>
      </c>
      <c r="GX43">
        <v>1950</v>
      </c>
      <c r="GY43">
        <f t="shared" si="51"/>
        <v>133954</v>
      </c>
      <c r="GZ43">
        <f t="shared" si="52"/>
        <v>125199.64190275225</v>
      </c>
      <c r="HA43">
        <f t="shared" si="53"/>
        <v>0.23453013959335317</v>
      </c>
      <c r="HB43" s="3">
        <f t="shared" si="54"/>
        <v>0.21920278224233927</v>
      </c>
      <c r="HC43" s="39">
        <f t="shared" si="88"/>
        <v>-0.76790430667492215</v>
      </c>
      <c r="HD43">
        <f t="shared" si="55"/>
        <v>-0.86536350092818382</v>
      </c>
      <c r="HE43">
        <v>6</v>
      </c>
      <c r="HF43">
        <v>0</v>
      </c>
      <c r="HG43" s="39">
        <v>0</v>
      </c>
      <c r="HI43">
        <v>1950</v>
      </c>
      <c r="HJ43">
        <f t="shared" si="56"/>
        <v>48745.000000000007</v>
      </c>
      <c r="HK43">
        <f t="shared" si="57"/>
        <v>52246.472827923491</v>
      </c>
      <c r="HL43">
        <f t="shared" si="58"/>
        <v>0.17549891809570445</v>
      </c>
      <c r="HM43" s="3">
        <f t="shared" si="59"/>
        <v>0.18810543554451106</v>
      </c>
      <c r="HN43">
        <f t="shared" si="89"/>
        <v>-1.1858691023072212</v>
      </c>
      <c r="HO43">
        <f t="shared" si="60"/>
        <v>-1.0943115915732353</v>
      </c>
      <c r="HP43">
        <v>6</v>
      </c>
      <c r="HQ43">
        <v>0</v>
      </c>
      <c r="HS43">
        <v>1950</v>
      </c>
      <c r="HT43" s="1">
        <f t="shared" si="61"/>
        <v>2519.9999999999995</v>
      </c>
      <c r="HU43" s="1">
        <f t="shared" si="62"/>
        <v>3639.6547393889191</v>
      </c>
      <c r="HV43" s="3">
        <f t="shared" si="63"/>
        <v>8.4089695675387044E-2</v>
      </c>
      <c r="HW43" s="3">
        <f t="shared" si="64"/>
        <v>0.1214513727772597</v>
      </c>
      <c r="HX43" s="39">
        <f t="shared" si="90"/>
        <v>-2.0541400135793086</v>
      </c>
      <c r="HY43" s="37">
        <f t="shared" si="65"/>
        <v>-1.6278618513449938</v>
      </c>
      <c r="HZ43">
        <v>6</v>
      </c>
      <c r="IA43">
        <v>0</v>
      </c>
      <c r="IB43">
        <v>1</v>
      </c>
      <c r="IC43" s="37">
        <v>0</v>
      </c>
      <c r="IE43">
        <v>1950</v>
      </c>
      <c r="IF43" s="1">
        <f t="shared" si="66"/>
        <v>6379</v>
      </c>
      <c r="IG43">
        <f t="shared" si="67"/>
        <v>6840.4112065157078</v>
      </c>
      <c r="IH43">
        <f t="shared" si="68"/>
        <v>0.23277623704568676</v>
      </c>
      <c r="II43" s="5">
        <f t="shared" si="69"/>
        <v>0.24961360409121691</v>
      </c>
      <c r="IJ43" s="37">
        <f t="shared" si="91"/>
        <v>-0.93380690533039468</v>
      </c>
      <c r="IK43" s="39">
        <f t="shared" si="70"/>
        <v>-0.83512766941548477</v>
      </c>
      <c r="IL43">
        <v>6</v>
      </c>
      <c r="IM43">
        <v>0</v>
      </c>
      <c r="IN43">
        <v>0</v>
      </c>
      <c r="IO43" s="39">
        <v>0</v>
      </c>
      <c r="IQ43">
        <v>1950</v>
      </c>
      <c r="IR43" s="42">
        <f t="shared" si="71"/>
        <v>1850978</v>
      </c>
      <c r="IS43" s="1">
        <f t="shared" si="72"/>
        <v>1841653.9744993306</v>
      </c>
      <c r="IT43" s="1">
        <f t="shared" si="73"/>
        <v>1845024.6838665251</v>
      </c>
      <c r="IV43">
        <v>1950</v>
      </c>
      <c r="IW43" s="3">
        <f t="shared" si="74"/>
        <v>0.22284284639428292</v>
      </c>
      <c r="IX43" s="3">
        <f t="shared" si="75"/>
        <v>0.22171682170489779</v>
      </c>
      <c r="IY43" s="3">
        <f t="shared" si="76"/>
        <v>0.2221261150702647</v>
      </c>
    </row>
    <row r="44" spans="1:259" x14ac:dyDescent="0.25">
      <c r="A44">
        <v>1951</v>
      </c>
      <c r="B44" s="42">
        <v>1992.8710000000001</v>
      </c>
      <c r="C44" s="1">
        <f t="shared" si="92"/>
        <v>1985.0646000793754</v>
      </c>
      <c r="D44" s="7"/>
      <c r="E44">
        <v>1951</v>
      </c>
      <c r="F44" s="3">
        <f t="shared" si="3"/>
        <v>0.23294398429513621</v>
      </c>
      <c r="G44" s="3">
        <f t="shared" si="82"/>
        <v>0.23203150481176193</v>
      </c>
      <c r="I44">
        <v>1951</v>
      </c>
      <c r="J44">
        <f t="shared" si="83"/>
        <v>-0.76791368462411302</v>
      </c>
      <c r="K44">
        <f t="shared" si="84"/>
        <v>-0.77365437526835101</v>
      </c>
      <c r="N44">
        <v>7</v>
      </c>
      <c r="Q44" s="1">
        <v>1986</v>
      </c>
      <c r="X44" s="1">
        <v>1231.594536561561</v>
      </c>
      <c r="Y44" s="1">
        <v>8555.1511709143997</v>
      </c>
      <c r="AA44" s="42"/>
      <c r="AC44">
        <v>1951</v>
      </c>
      <c r="AD44" s="8">
        <f t="shared" si="7"/>
        <v>748343</v>
      </c>
      <c r="AE44" s="8">
        <f t="shared" si="8"/>
        <v>575723</v>
      </c>
      <c r="AF44" s="8">
        <f t="shared" si="9"/>
        <v>252366</v>
      </c>
      <c r="AG44" s="8">
        <f t="shared" si="10"/>
        <v>215157</v>
      </c>
      <c r="AH44" s="8">
        <f t="shared" si="11"/>
        <v>134864</v>
      </c>
      <c r="AI44" s="8">
        <f t="shared" si="12"/>
        <v>53936</v>
      </c>
      <c r="AJ44" s="8">
        <f t="shared" si="13"/>
        <v>4645.0000000000009</v>
      </c>
      <c r="AK44" s="8">
        <f t="shared" si="14"/>
        <v>7837.0000000000009</v>
      </c>
      <c r="AL44" s="1">
        <f t="shared" si="77"/>
        <v>1992871</v>
      </c>
      <c r="AS44">
        <v>215157</v>
      </c>
      <c r="BC44">
        <v>1951</v>
      </c>
      <c r="BD44">
        <v>748343</v>
      </c>
      <c r="BE44">
        <v>575723</v>
      </c>
      <c r="BF44" s="7">
        <v>252366</v>
      </c>
      <c r="BG44">
        <f t="shared" si="81"/>
        <v>215157</v>
      </c>
      <c r="BH44" s="7">
        <v>134864</v>
      </c>
      <c r="BI44" s="7">
        <v>53936</v>
      </c>
      <c r="BJ44" s="7">
        <v>4645</v>
      </c>
      <c r="BK44" s="7">
        <v>7837</v>
      </c>
      <c r="BL44" s="1">
        <f t="shared" si="15"/>
        <v>1992871</v>
      </c>
      <c r="BQ44">
        <v>1951</v>
      </c>
      <c r="BR44" s="42">
        <v>3327.7910000000002</v>
      </c>
      <c r="BS44" s="42">
        <v>2309.768</v>
      </c>
      <c r="BT44" s="42">
        <v>1231.5940000000001</v>
      </c>
      <c r="BU44" s="42">
        <v>743.33199999999999</v>
      </c>
      <c r="BV44" s="42">
        <v>595.14699999999993</v>
      </c>
      <c r="BW44" s="42">
        <v>288.14</v>
      </c>
      <c r="BX44" s="42">
        <v>30.846000000000004</v>
      </c>
      <c r="BY44" s="42">
        <v>28.667999999999999</v>
      </c>
      <c r="BZ44" s="42">
        <f t="shared" si="0"/>
        <v>8555.2860000000001</v>
      </c>
      <c r="CB44" s="39">
        <v>1951</v>
      </c>
      <c r="CM44">
        <v>1951</v>
      </c>
      <c r="CN44" s="3">
        <f t="shared" si="16"/>
        <v>0.22487680265978241</v>
      </c>
      <c r="CO44" s="3">
        <f t="shared" si="17"/>
        <v>0.24925576941060745</v>
      </c>
      <c r="CP44" s="3">
        <f t="shared" si="18"/>
        <v>0.20491005964627954</v>
      </c>
      <c r="CQ44" s="3">
        <f t="shared" si="19"/>
        <v>0.28944939811551235</v>
      </c>
      <c r="CR44" s="3">
        <f t="shared" si="20"/>
        <v>0.22660619981281938</v>
      </c>
      <c r="CS44" s="3">
        <f t="shared" si="21"/>
        <v>0.18718678420212398</v>
      </c>
      <c r="CT44" s="3">
        <f t="shared" si="22"/>
        <v>0.15058678596900732</v>
      </c>
      <c r="CU44" s="3">
        <f t="shared" si="23"/>
        <v>0.27337100599972097</v>
      </c>
      <c r="CV44" s="3">
        <f t="shared" si="24"/>
        <v>0.23294031315843797</v>
      </c>
      <c r="CX44" s="1">
        <v>1951</v>
      </c>
      <c r="CY44" s="3">
        <f t="shared" si="25"/>
        <v>0.22487680265978241</v>
      </c>
      <c r="CZ44" s="3">
        <f t="shared" si="26"/>
        <v>0.24925576941060745</v>
      </c>
      <c r="DA44" s="3">
        <f t="shared" si="26"/>
        <v>0.20491005964627954</v>
      </c>
      <c r="DB44" s="3">
        <f t="shared" si="27"/>
        <v>0.28944939811551235</v>
      </c>
      <c r="DC44" s="3">
        <f t="shared" si="28"/>
        <v>0.22660619981281938</v>
      </c>
      <c r="DD44" s="3">
        <f t="shared" si="29"/>
        <v>0.18718678420212398</v>
      </c>
      <c r="DE44" s="18">
        <f t="shared" si="78"/>
        <v>0.15058678596900732</v>
      </c>
      <c r="DF44" s="3">
        <f t="shared" si="79"/>
        <v>0.27337100599972097</v>
      </c>
      <c r="DG44" s="3">
        <f t="shared" si="30"/>
        <v>0.23294031315843797</v>
      </c>
      <c r="DI44">
        <v>1951</v>
      </c>
      <c r="DM44">
        <v>1951</v>
      </c>
      <c r="EI44">
        <v>1951</v>
      </c>
      <c r="FF44">
        <f t="shared" si="1"/>
        <v>1951</v>
      </c>
      <c r="FG44">
        <f t="shared" si="31"/>
        <v>748343</v>
      </c>
      <c r="FH44">
        <f t="shared" si="32"/>
        <v>747513.31346732494</v>
      </c>
      <c r="FI44" s="4">
        <f t="shared" si="33"/>
        <v>0.22487680265978241</v>
      </c>
      <c r="FJ44" s="4">
        <f t="shared" si="34"/>
        <v>0.22462748215477621</v>
      </c>
      <c r="FK44">
        <f t="shared" si="85"/>
        <v>-0.8190995514455115</v>
      </c>
      <c r="FL44">
        <f t="shared" si="35"/>
        <v>-0.82069749097508715</v>
      </c>
      <c r="FM44">
        <v>7</v>
      </c>
      <c r="FN44">
        <v>0</v>
      </c>
      <c r="FO44">
        <v>0</v>
      </c>
      <c r="FQ44">
        <v>1951</v>
      </c>
      <c r="FR44">
        <f t="shared" si="36"/>
        <v>575723</v>
      </c>
      <c r="FS44">
        <f t="shared" si="37"/>
        <v>550062.30513666454</v>
      </c>
      <c r="FT44" s="3">
        <f t="shared" si="38"/>
        <v>0.24925576941060745</v>
      </c>
      <c r="FU44" s="3">
        <f t="shared" si="39"/>
        <v>0.23814612772220611</v>
      </c>
      <c r="FV44">
        <f t="shared" si="93"/>
        <v>-0.71738938201807723</v>
      </c>
      <c r="FW44" s="39">
        <f t="shared" si="40"/>
        <v>-0.78450314323978809</v>
      </c>
      <c r="FX44">
        <v>7</v>
      </c>
      <c r="FY44" s="1">
        <v>1</v>
      </c>
      <c r="FZ44" s="42">
        <v>0</v>
      </c>
      <c r="GA44" s="42"/>
      <c r="GB44" s="42"/>
      <c r="GC44">
        <v>1951</v>
      </c>
      <c r="GD44">
        <f t="shared" si="41"/>
        <v>252366</v>
      </c>
      <c r="GE44">
        <f t="shared" si="42"/>
        <v>270872.21202238637</v>
      </c>
      <c r="GF44">
        <f t="shared" si="43"/>
        <v>0.20491005964627954</v>
      </c>
      <c r="GG44" s="3">
        <f t="shared" si="44"/>
        <v>0.21993628746355237</v>
      </c>
      <c r="GH44">
        <f t="shared" si="86"/>
        <v>-0.96916453246601442</v>
      </c>
      <c r="GI44">
        <f t="shared" si="45"/>
        <v>-0.87018171046963499</v>
      </c>
      <c r="GJ44">
        <v>7</v>
      </c>
      <c r="GK44">
        <v>0</v>
      </c>
      <c r="GM44">
        <v>1951</v>
      </c>
      <c r="GN44">
        <f t="shared" si="46"/>
        <v>215157</v>
      </c>
      <c r="GO44">
        <f t="shared" si="47"/>
        <v>207315.03725334338</v>
      </c>
      <c r="GP44" s="3">
        <f t="shared" si="48"/>
        <v>0.28944939811551235</v>
      </c>
      <c r="GQ44" s="3">
        <f t="shared" si="49"/>
        <v>0.27889965352405571</v>
      </c>
      <c r="GR44">
        <f t="shared" si="87"/>
        <v>-0.42004482140793392</v>
      </c>
      <c r="GS44" s="39">
        <f t="shared" si="50"/>
        <v>-0.48083776014495389</v>
      </c>
      <c r="GT44">
        <v>7</v>
      </c>
      <c r="GU44">
        <v>0</v>
      </c>
      <c r="GV44" s="39">
        <v>0</v>
      </c>
      <c r="GX44">
        <v>1951</v>
      </c>
      <c r="GY44">
        <f t="shared" si="51"/>
        <v>134864</v>
      </c>
      <c r="GZ44">
        <f t="shared" si="52"/>
        <v>136248.73032860825</v>
      </c>
      <c r="HA44">
        <f t="shared" si="53"/>
        <v>0.22660619981281938</v>
      </c>
      <c r="HB44" s="3">
        <f t="shared" si="54"/>
        <v>0.22893290284351303</v>
      </c>
      <c r="HC44" s="39">
        <f t="shared" si="88"/>
        <v>-0.8178294839928848</v>
      </c>
      <c r="HD44">
        <f t="shared" si="55"/>
        <v>-0.80307192723607035</v>
      </c>
      <c r="HE44">
        <v>7</v>
      </c>
      <c r="HF44">
        <v>0</v>
      </c>
      <c r="HG44" s="39">
        <v>0</v>
      </c>
      <c r="HI44">
        <v>1951</v>
      </c>
      <c r="HJ44">
        <f t="shared" si="56"/>
        <v>53936</v>
      </c>
      <c r="HK44">
        <f t="shared" si="57"/>
        <v>57032.501669570622</v>
      </c>
      <c r="HL44">
        <f t="shared" si="58"/>
        <v>0.18718678420212398</v>
      </c>
      <c r="HM44" s="3">
        <f t="shared" si="59"/>
        <v>0.19793330210859522</v>
      </c>
      <c r="HN44">
        <f t="shared" si="89"/>
        <v>-1.1008408428519403</v>
      </c>
      <c r="HO44">
        <f t="shared" si="60"/>
        <v>-1.025738752583488</v>
      </c>
      <c r="HP44">
        <v>7</v>
      </c>
      <c r="HQ44">
        <v>0</v>
      </c>
      <c r="HS44">
        <v>1951</v>
      </c>
      <c r="HT44" s="1">
        <f t="shared" si="61"/>
        <v>4645.0000000000009</v>
      </c>
      <c r="HU44" s="1">
        <f t="shared" si="62"/>
        <v>4064.7128353091321</v>
      </c>
      <c r="HV44" s="3">
        <f t="shared" si="63"/>
        <v>0.15058678596900735</v>
      </c>
      <c r="HW44" s="3">
        <f t="shared" si="64"/>
        <v>0.13177439004438604</v>
      </c>
      <c r="HX44" s="39">
        <f t="shared" si="90"/>
        <v>-1.3645879205679179</v>
      </c>
      <c r="HY44" s="37">
        <f t="shared" si="65"/>
        <v>-1.5294545881782811</v>
      </c>
      <c r="HZ44">
        <v>7</v>
      </c>
      <c r="IA44">
        <v>0</v>
      </c>
      <c r="IB44">
        <v>1</v>
      </c>
      <c r="IC44" s="37">
        <v>0</v>
      </c>
      <c r="IE44">
        <v>1951</v>
      </c>
      <c r="IF44" s="1">
        <f t="shared" si="66"/>
        <v>7837.0000000000009</v>
      </c>
      <c r="IG44">
        <f t="shared" si="67"/>
        <v>7565.6914839519113</v>
      </c>
      <c r="IH44">
        <f t="shared" si="68"/>
        <v>0.27337100599972097</v>
      </c>
      <c r="II44" s="5">
        <f t="shared" si="69"/>
        <v>0.263907195617131</v>
      </c>
      <c r="IJ44" s="37">
        <f t="shared" si="91"/>
        <v>-0.70204583906882734</v>
      </c>
      <c r="IK44" s="39">
        <f t="shared" si="70"/>
        <v>-0.75428880895738482</v>
      </c>
      <c r="IL44">
        <v>7</v>
      </c>
      <c r="IM44">
        <v>0</v>
      </c>
      <c r="IN44">
        <v>0</v>
      </c>
      <c r="IO44" s="39">
        <v>0</v>
      </c>
      <c r="IQ44">
        <v>1951</v>
      </c>
      <c r="IR44" s="42">
        <f t="shared" si="71"/>
        <v>1992871</v>
      </c>
      <c r="IS44" s="1">
        <f t="shared" si="72"/>
        <v>1980674.5041971593</v>
      </c>
      <c r="IT44" s="1">
        <f t="shared" si="73"/>
        <v>1985064.6000793753</v>
      </c>
      <c r="IV44">
        <v>1951</v>
      </c>
      <c r="IW44" s="3">
        <f t="shared" si="74"/>
        <v>0.23294398429513621</v>
      </c>
      <c r="IX44" s="3">
        <f t="shared" si="75"/>
        <v>0.23151470379799802</v>
      </c>
      <c r="IY44" s="3">
        <f t="shared" si="76"/>
        <v>0.23203150481176193</v>
      </c>
    </row>
    <row r="45" spans="1:259" x14ac:dyDescent="0.25">
      <c r="A45">
        <v>1952</v>
      </c>
      <c r="B45" s="42">
        <v>2198.0430000000001</v>
      </c>
      <c r="C45" s="1">
        <f t="shared" si="92"/>
        <v>2125.2871461309205</v>
      </c>
      <c r="D45" s="8"/>
      <c r="E45">
        <v>1952</v>
      </c>
      <c r="F45" s="3">
        <f t="shared" ref="F45:F107" si="94">B45/Y45</f>
        <v>0.25046034964770408</v>
      </c>
      <c r="G45" s="3">
        <f t="shared" si="82"/>
        <v>0.24217004022292629</v>
      </c>
      <c r="I45">
        <v>1952</v>
      </c>
      <c r="J45">
        <f t="shared" si="83"/>
        <v>-0.65989864249769103</v>
      </c>
      <c r="K45">
        <f t="shared" si="84"/>
        <v>-0.71052408040738924</v>
      </c>
      <c r="N45">
        <v>8</v>
      </c>
      <c r="Q45" s="1">
        <v>2160.9667386978831</v>
      </c>
      <c r="X45" s="1">
        <v>1263.5764595384853</v>
      </c>
      <c r="Y45" s="1">
        <v>8776.0118641204208</v>
      </c>
      <c r="AA45" s="42"/>
      <c r="AC45">
        <v>1952</v>
      </c>
      <c r="AD45" s="8">
        <f t="shared" si="7"/>
        <v>827355</v>
      </c>
      <c r="AE45" s="8">
        <f t="shared" si="8"/>
        <v>639910</v>
      </c>
      <c r="AF45" s="8">
        <f t="shared" si="9"/>
        <v>277499.99999999994</v>
      </c>
      <c r="AG45" s="8">
        <f t="shared" si="10"/>
        <v>232119</v>
      </c>
      <c r="AH45" s="8">
        <f t="shared" si="11"/>
        <v>148272</v>
      </c>
      <c r="AI45" s="8">
        <f t="shared" si="12"/>
        <v>59914.999999999993</v>
      </c>
      <c r="AJ45" s="8">
        <f t="shared" si="13"/>
        <v>4066</v>
      </c>
      <c r="AK45" s="8">
        <f t="shared" si="14"/>
        <v>8905.9999999999982</v>
      </c>
      <c r="AL45" s="1">
        <f t="shared" si="77"/>
        <v>2198043</v>
      </c>
      <c r="AS45">
        <v>232119</v>
      </c>
      <c r="BC45">
        <v>1952</v>
      </c>
      <c r="BD45">
        <v>827355</v>
      </c>
      <c r="BE45">
        <v>639910</v>
      </c>
      <c r="BF45" s="7">
        <v>277500</v>
      </c>
      <c r="BG45">
        <f t="shared" si="81"/>
        <v>232119</v>
      </c>
      <c r="BH45" s="7">
        <v>148272</v>
      </c>
      <c r="BI45" s="7">
        <v>59915</v>
      </c>
      <c r="BJ45" s="7">
        <v>4066</v>
      </c>
      <c r="BK45" s="7">
        <v>8906</v>
      </c>
      <c r="BL45" s="1">
        <f>SUM(BD45:BK45)</f>
        <v>2198043</v>
      </c>
      <c r="BM45" s="1"/>
      <c r="BQ45">
        <v>1952</v>
      </c>
      <c r="BR45" s="42">
        <v>3391.8220000000001</v>
      </c>
      <c r="BS45" s="42">
        <v>2379.431</v>
      </c>
      <c r="BT45" s="42">
        <v>1263.576</v>
      </c>
      <c r="BU45" s="42">
        <v>766.529</v>
      </c>
      <c r="BV45" s="42">
        <v>615.44100000000003</v>
      </c>
      <c r="BW45" s="42">
        <v>298.34899999999999</v>
      </c>
      <c r="BX45" s="42">
        <v>30.661000000000001</v>
      </c>
      <c r="BY45" s="42">
        <v>30.341999999999999</v>
      </c>
      <c r="BZ45" s="42">
        <f t="shared" si="0"/>
        <v>8776.1510000000017</v>
      </c>
      <c r="CB45" s="39">
        <v>1952</v>
      </c>
      <c r="CM45">
        <v>1952</v>
      </c>
      <c r="CN45" s="3">
        <f t="shared" si="16"/>
        <v>0.24392642066712228</v>
      </c>
      <c r="CO45" s="3">
        <f t="shared" si="17"/>
        <v>0.26893404347509969</v>
      </c>
      <c r="CP45" s="3">
        <f t="shared" si="18"/>
        <v>0.2196148074987179</v>
      </c>
      <c r="CQ45" s="3">
        <f t="shared" si="19"/>
        <v>0.3028182886753143</v>
      </c>
      <c r="CR45" s="3">
        <f t="shared" si="20"/>
        <v>0.24091992571180665</v>
      </c>
      <c r="CS45" s="3">
        <f t="shared" si="21"/>
        <v>0.20082185628240751</v>
      </c>
      <c r="CT45" s="3">
        <f t="shared" si="22"/>
        <v>0.13261146081341116</v>
      </c>
      <c r="CU45" s="3">
        <f t="shared" si="23"/>
        <v>0.29352053259508271</v>
      </c>
      <c r="CV45" s="3">
        <f t="shared" si="24"/>
        <v>0.25045637888409161</v>
      </c>
      <c r="CX45" s="1">
        <v>1952</v>
      </c>
      <c r="CY45" s="3">
        <f t="shared" si="25"/>
        <v>0.24392642066712228</v>
      </c>
      <c r="CZ45" s="3">
        <f t="shared" si="26"/>
        <v>0.26893404347509969</v>
      </c>
      <c r="DA45" s="3">
        <f t="shared" si="26"/>
        <v>0.2196148074987179</v>
      </c>
      <c r="DB45" s="3">
        <f t="shared" si="27"/>
        <v>0.3028182886753143</v>
      </c>
      <c r="DC45" s="3">
        <f t="shared" si="28"/>
        <v>0.24091992571180665</v>
      </c>
      <c r="DD45" s="3">
        <f t="shared" si="29"/>
        <v>0.20082185628240751</v>
      </c>
      <c r="DE45" s="18">
        <f t="shared" si="78"/>
        <v>0.13261146081341116</v>
      </c>
      <c r="DF45" s="3">
        <f t="shared" si="79"/>
        <v>0.29352053259508271</v>
      </c>
      <c r="DG45" s="3">
        <f t="shared" si="30"/>
        <v>0.25045637888409161</v>
      </c>
      <c r="DI45">
        <v>1952</v>
      </c>
      <c r="DM45">
        <v>1952</v>
      </c>
      <c r="EI45">
        <v>1952</v>
      </c>
      <c r="FF45">
        <f t="shared" si="1"/>
        <v>1952</v>
      </c>
      <c r="FG45">
        <f t="shared" si="31"/>
        <v>827355</v>
      </c>
      <c r="FH45">
        <f t="shared" si="32"/>
        <v>796238.50871839805</v>
      </c>
      <c r="FI45" s="4">
        <f t="shared" si="33"/>
        <v>0.24392642066712228</v>
      </c>
      <c r="FJ45" s="4">
        <f t="shared" si="34"/>
        <v>0.23475244535780418</v>
      </c>
      <c r="FK45">
        <f t="shared" si="85"/>
        <v>-0.6997273474688116</v>
      </c>
      <c r="FL45">
        <f t="shared" si="35"/>
        <v>-0.75657155028664957</v>
      </c>
      <c r="FM45">
        <v>8</v>
      </c>
      <c r="FN45">
        <v>0</v>
      </c>
      <c r="FO45">
        <v>0</v>
      </c>
      <c r="FQ45">
        <v>1952</v>
      </c>
      <c r="FR45">
        <f t="shared" si="36"/>
        <v>639910</v>
      </c>
      <c r="FS45">
        <f t="shared" si="37"/>
        <v>589810.03576577129</v>
      </c>
      <c r="FT45" s="3">
        <f t="shared" si="38"/>
        <v>0.26893404347509969</v>
      </c>
      <c r="FU45" s="3">
        <f t="shared" si="39"/>
        <v>0.24787860449232246</v>
      </c>
      <c r="FV45">
        <f t="shared" si="93"/>
        <v>-0.60211229178576409</v>
      </c>
      <c r="FW45" s="39">
        <f t="shared" si="40"/>
        <v>-0.7256225692296453</v>
      </c>
      <c r="FX45">
        <v>8</v>
      </c>
      <c r="FY45" s="1">
        <v>1</v>
      </c>
      <c r="FZ45" s="42">
        <v>0</v>
      </c>
      <c r="GA45" s="42"/>
      <c r="GB45" s="42"/>
      <c r="GC45">
        <v>1952</v>
      </c>
      <c r="GD45">
        <f t="shared" si="41"/>
        <v>277499.99999999994</v>
      </c>
      <c r="GE45">
        <f t="shared" si="42"/>
        <v>290192.70106346824</v>
      </c>
      <c r="GF45">
        <f t="shared" si="43"/>
        <v>0.21961480749871787</v>
      </c>
      <c r="GG45" s="3">
        <f t="shared" si="44"/>
        <v>0.2296598709246363</v>
      </c>
      <c r="GH45">
        <f t="shared" si="86"/>
        <v>-0.87225655679440217</v>
      </c>
      <c r="GI45">
        <f t="shared" si="45"/>
        <v>-0.80822773515274715</v>
      </c>
      <c r="GJ45">
        <v>8</v>
      </c>
      <c r="GK45">
        <v>0</v>
      </c>
      <c r="GM45">
        <v>1952</v>
      </c>
      <c r="GN45">
        <f t="shared" si="46"/>
        <v>232119</v>
      </c>
      <c r="GO45">
        <f t="shared" si="47"/>
        <v>221933.77080782116</v>
      </c>
      <c r="GP45" s="3">
        <f t="shared" si="48"/>
        <v>0.3028182886753143</v>
      </c>
      <c r="GQ45" s="3">
        <f t="shared" si="49"/>
        <v>0.28953082115330425</v>
      </c>
      <c r="GR45">
        <f t="shared" si="87"/>
        <v>-0.34407655788923369</v>
      </c>
      <c r="GS45" s="39">
        <f t="shared" si="50"/>
        <v>-0.41957871961957688</v>
      </c>
      <c r="GT45">
        <v>8</v>
      </c>
      <c r="GU45">
        <v>0</v>
      </c>
      <c r="GV45" s="39">
        <v>0</v>
      </c>
      <c r="GX45">
        <v>1952</v>
      </c>
      <c r="GY45">
        <f t="shared" si="51"/>
        <v>148272</v>
      </c>
      <c r="GZ45">
        <f t="shared" si="52"/>
        <v>147026.89094836562</v>
      </c>
      <c r="HA45">
        <f t="shared" si="53"/>
        <v>0.24091992571180665</v>
      </c>
      <c r="HB45" s="3">
        <f t="shared" si="54"/>
        <v>0.23889680887098128</v>
      </c>
      <c r="HC45" s="39">
        <f t="shared" si="88"/>
        <v>-0.72830193256973041</v>
      </c>
      <c r="HD45">
        <f t="shared" si="55"/>
        <v>-0.74078035354395688</v>
      </c>
      <c r="HE45">
        <v>8</v>
      </c>
      <c r="HF45">
        <v>0</v>
      </c>
      <c r="HG45" s="39">
        <v>0</v>
      </c>
      <c r="HI45">
        <v>1952</v>
      </c>
      <c r="HJ45">
        <f t="shared" si="56"/>
        <v>59914.999999999993</v>
      </c>
      <c r="HK45">
        <f t="shared" si="57"/>
        <v>62081.799100551973</v>
      </c>
      <c r="HL45">
        <f t="shared" si="58"/>
        <v>0.20082185628240751</v>
      </c>
      <c r="HM45" s="3">
        <f t="shared" si="59"/>
        <v>0.20808448863764242</v>
      </c>
      <c r="HN45">
        <f t="shared" si="89"/>
        <v>-1.0060046485984873</v>
      </c>
      <c r="HO45">
        <f t="shared" si="60"/>
        <v>-0.95716591359374081</v>
      </c>
      <c r="HP45">
        <v>8</v>
      </c>
      <c r="HQ45">
        <v>0</v>
      </c>
      <c r="HS45">
        <v>1952</v>
      </c>
      <c r="HT45" s="1">
        <f t="shared" si="61"/>
        <v>4066</v>
      </c>
      <c r="HU45" s="1">
        <f t="shared" si="62"/>
        <v>4377.5417347830926</v>
      </c>
      <c r="HV45" s="3">
        <f t="shared" si="63"/>
        <v>0.13261146081341116</v>
      </c>
      <c r="HW45" s="3">
        <f t="shared" si="64"/>
        <v>0.14277230797374818</v>
      </c>
      <c r="HX45" s="39">
        <f t="shared" si="90"/>
        <v>-1.5217451783007383</v>
      </c>
      <c r="HY45" s="37">
        <f t="shared" si="65"/>
        <v>-1.4310473250115683</v>
      </c>
      <c r="HZ45">
        <v>8</v>
      </c>
      <c r="IA45">
        <v>0</v>
      </c>
      <c r="IB45">
        <v>1</v>
      </c>
      <c r="IC45" s="37">
        <v>0</v>
      </c>
      <c r="IE45">
        <v>1952</v>
      </c>
      <c r="IF45" s="1">
        <f t="shared" si="66"/>
        <v>8905.9999999999982</v>
      </c>
      <c r="IG45">
        <f t="shared" si="67"/>
        <v>8453.9771153212969</v>
      </c>
      <c r="IH45">
        <f t="shared" si="68"/>
        <v>0.29352053259508265</v>
      </c>
      <c r="II45" s="5">
        <f t="shared" si="69"/>
        <v>0.27862293571027941</v>
      </c>
      <c r="IJ45" s="37">
        <f t="shared" si="91"/>
        <v>-0.59371697106878762</v>
      </c>
      <c r="IK45" s="39">
        <f t="shared" si="70"/>
        <v>-0.67344994849928486</v>
      </c>
      <c r="IL45">
        <v>8</v>
      </c>
      <c r="IM45">
        <v>0</v>
      </c>
      <c r="IN45">
        <v>0</v>
      </c>
      <c r="IO45" s="39">
        <v>0</v>
      </c>
      <c r="IQ45">
        <v>1952</v>
      </c>
      <c r="IR45" s="42">
        <f t="shared" si="71"/>
        <v>2198043</v>
      </c>
      <c r="IS45" s="1">
        <f t="shared" si="72"/>
        <v>2120115.2252544803</v>
      </c>
      <c r="IT45" s="1">
        <f t="shared" si="73"/>
        <v>2125287.1461309204</v>
      </c>
      <c r="IV45">
        <v>1952</v>
      </c>
      <c r="IW45" s="3">
        <f t="shared" si="74"/>
        <v>0.25046034964770408</v>
      </c>
      <c r="IX45" s="3">
        <f t="shared" si="75"/>
        <v>0.24157688549963188</v>
      </c>
      <c r="IY45" s="3">
        <f t="shared" si="76"/>
        <v>0.24217004022292629</v>
      </c>
    </row>
    <row r="46" spans="1:259" x14ac:dyDescent="0.25">
      <c r="A46">
        <v>1953</v>
      </c>
      <c r="B46" s="42">
        <v>2296.7420000000006</v>
      </c>
      <c r="C46" s="1">
        <f t="shared" si="92"/>
        <v>2263.0194933720823</v>
      </c>
      <c r="D46" s="8"/>
      <c r="E46">
        <v>1953</v>
      </c>
      <c r="F46" s="3">
        <f t="shared" si="94"/>
        <v>0.25629223196962042</v>
      </c>
      <c r="G46" s="3">
        <f t="shared" si="82"/>
        <v>0.25252915518899832</v>
      </c>
      <c r="I46">
        <v>1953</v>
      </c>
      <c r="J46">
        <f t="shared" si="83"/>
        <v>-0.62477199905283998</v>
      </c>
      <c r="K46">
        <f t="shared" si="84"/>
        <v>-0.64739378554642746</v>
      </c>
      <c r="N46">
        <v>9</v>
      </c>
      <c r="Q46" s="1">
        <v>2335.9334773957662</v>
      </c>
      <c r="X46" s="1">
        <v>1295.7241679352476</v>
      </c>
      <c r="Y46" s="1">
        <v>8961.4186990741291</v>
      </c>
      <c r="AA46" s="42"/>
      <c r="AC46">
        <v>1953</v>
      </c>
      <c r="AD46" s="8">
        <f t="shared" si="7"/>
        <v>870048.00000000012</v>
      </c>
      <c r="AE46" s="8">
        <f t="shared" si="8"/>
        <v>645962.00000000012</v>
      </c>
      <c r="AF46" s="8">
        <f t="shared" si="9"/>
        <v>280943.00000000006</v>
      </c>
      <c r="AG46" s="8">
        <f t="shared" si="10"/>
        <v>252216.00000000003</v>
      </c>
      <c r="AH46" s="8">
        <f t="shared" si="11"/>
        <v>159539.00000000003</v>
      </c>
      <c r="AI46" s="8">
        <f t="shared" si="12"/>
        <v>72306</v>
      </c>
      <c r="AJ46" s="8">
        <f t="shared" si="13"/>
        <v>5746</v>
      </c>
      <c r="AK46" s="8">
        <f t="shared" si="14"/>
        <v>9982.0000000000018</v>
      </c>
      <c r="AL46" s="1">
        <f t="shared" si="77"/>
        <v>2296742.0000000005</v>
      </c>
      <c r="AS46">
        <v>252216</v>
      </c>
      <c r="BC46">
        <v>1953</v>
      </c>
      <c r="BD46">
        <v>870048</v>
      </c>
      <c r="BE46">
        <v>645962</v>
      </c>
      <c r="BF46" s="7">
        <v>280943</v>
      </c>
      <c r="BG46">
        <f t="shared" si="81"/>
        <v>252216</v>
      </c>
      <c r="BH46" s="7">
        <v>159539</v>
      </c>
      <c r="BI46" s="7">
        <v>72306</v>
      </c>
      <c r="BJ46" s="7">
        <v>5746</v>
      </c>
      <c r="BK46" s="7">
        <v>9982</v>
      </c>
      <c r="BL46" s="1">
        <f t="shared" si="15"/>
        <v>2296742</v>
      </c>
      <c r="BQ46">
        <v>1953</v>
      </c>
      <c r="BR46" s="42">
        <v>3438.902</v>
      </c>
      <c r="BS46" s="42">
        <v>2432.0329999999999</v>
      </c>
      <c r="BT46" s="42">
        <v>1295.7240000000002</v>
      </c>
      <c r="BU46" s="42">
        <v>787.86099999999999</v>
      </c>
      <c r="BV46" s="42">
        <v>636.94900000000007</v>
      </c>
      <c r="BW46" s="42">
        <v>306.23700000000002</v>
      </c>
      <c r="BX46" s="42">
        <v>31.008000000000003</v>
      </c>
      <c r="BY46" s="42">
        <v>32.844000000000001</v>
      </c>
      <c r="BZ46" s="42">
        <f t="shared" si="0"/>
        <v>8961.5579999999973</v>
      </c>
      <c r="CB46" s="39">
        <v>1953</v>
      </c>
      <c r="CM46">
        <v>1953</v>
      </c>
      <c r="CN46" s="3">
        <f t="shared" si="16"/>
        <v>0.25300168484010305</v>
      </c>
      <c r="CO46" s="3">
        <f t="shared" si="17"/>
        <v>0.26560577097432481</v>
      </c>
      <c r="CP46" s="3">
        <f t="shared" si="18"/>
        <v>0.21682318148000654</v>
      </c>
      <c r="CQ46" s="3">
        <f t="shared" si="19"/>
        <v>0.32012753518704445</v>
      </c>
      <c r="CR46" s="3">
        <f t="shared" si="20"/>
        <v>0.25047374279573403</v>
      </c>
      <c r="CS46" s="3">
        <f t="shared" si="21"/>
        <v>0.23611124717130849</v>
      </c>
      <c r="CT46" s="3">
        <f t="shared" si="22"/>
        <v>0.18530701754385964</v>
      </c>
      <c r="CU46" s="3">
        <f t="shared" si="23"/>
        <v>0.30392156862745101</v>
      </c>
      <c r="CV46" s="3">
        <f t="shared" si="24"/>
        <v>0.25628824809257506</v>
      </c>
      <c r="CX46" s="1">
        <v>1953</v>
      </c>
      <c r="CY46" s="3">
        <f t="shared" si="25"/>
        <v>0.25300168484010305</v>
      </c>
      <c r="CZ46" s="3">
        <f t="shared" si="26"/>
        <v>0.26560577097432481</v>
      </c>
      <c r="DA46" s="3">
        <f t="shared" si="26"/>
        <v>0.21682318148000654</v>
      </c>
      <c r="DB46" s="3">
        <f t="shared" si="27"/>
        <v>0.32012753518704445</v>
      </c>
      <c r="DC46" s="3">
        <f t="shared" si="28"/>
        <v>0.25047374279573403</v>
      </c>
      <c r="DD46" s="3">
        <f t="shared" si="29"/>
        <v>0.23611124717130849</v>
      </c>
      <c r="DE46" s="18">
        <f t="shared" si="78"/>
        <v>0.18530701754385964</v>
      </c>
      <c r="DF46" s="3">
        <f t="shared" si="79"/>
        <v>0.30392156862745101</v>
      </c>
      <c r="DG46" s="3">
        <f t="shared" si="30"/>
        <v>0.25628824809257511</v>
      </c>
      <c r="DI46">
        <v>1953</v>
      </c>
      <c r="DM46">
        <v>1953</v>
      </c>
      <c r="EI46">
        <v>1953</v>
      </c>
      <c r="FF46">
        <f t="shared" si="1"/>
        <v>1953</v>
      </c>
      <c r="FG46">
        <f t="shared" si="31"/>
        <v>870048.00000000012</v>
      </c>
      <c r="FH46">
        <f t="shared" si="32"/>
        <v>842925.09958443779</v>
      </c>
      <c r="FI46" s="4">
        <f t="shared" si="33"/>
        <v>0.25300168484010305</v>
      </c>
      <c r="FJ46" s="4">
        <f t="shared" si="34"/>
        <v>0.2451146033194426</v>
      </c>
      <c r="FK46">
        <f t="shared" si="85"/>
        <v>-0.64454447037321116</v>
      </c>
      <c r="FL46">
        <f t="shared" si="35"/>
        <v>-0.692445609598212</v>
      </c>
      <c r="FM46">
        <v>9</v>
      </c>
      <c r="FN46">
        <v>0</v>
      </c>
      <c r="FO46">
        <v>0</v>
      </c>
      <c r="FQ46">
        <v>1953</v>
      </c>
      <c r="FR46">
        <f t="shared" si="36"/>
        <v>645962.00000000012</v>
      </c>
      <c r="FS46">
        <f t="shared" si="37"/>
        <v>627008.08694924973</v>
      </c>
      <c r="FT46" s="3">
        <f t="shared" si="38"/>
        <v>0.26560577097432486</v>
      </c>
      <c r="FU46" s="3">
        <f t="shared" si="39"/>
        <v>0.25781232695002482</v>
      </c>
      <c r="FV46">
        <f t="shared" si="93"/>
        <v>-0.6213200879604488</v>
      </c>
      <c r="FW46" s="39">
        <f t="shared" si="40"/>
        <v>-0.6667419952195025</v>
      </c>
      <c r="FX46">
        <v>9</v>
      </c>
      <c r="FY46" s="1">
        <v>1</v>
      </c>
      <c r="FZ46" s="42">
        <v>0</v>
      </c>
      <c r="GA46" s="42"/>
      <c r="GB46" s="42"/>
      <c r="GC46">
        <v>1953</v>
      </c>
      <c r="GD46">
        <f t="shared" si="41"/>
        <v>280943.00000000006</v>
      </c>
      <c r="GE46">
        <f t="shared" si="42"/>
        <v>310477.70464370376</v>
      </c>
      <c r="GF46">
        <f t="shared" si="43"/>
        <v>0.21682318148000657</v>
      </c>
      <c r="GG46" s="3">
        <f t="shared" si="44"/>
        <v>0.23961715970662251</v>
      </c>
      <c r="GH46">
        <f t="shared" si="86"/>
        <v>-0.89034892171073265</v>
      </c>
      <c r="GI46">
        <f t="shared" si="45"/>
        <v>-0.74627375983585931</v>
      </c>
      <c r="GJ46">
        <v>9</v>
      </c>
      <c r="GK46">
        <v>0</v>
      </c>
      <c r="GM46">
        <v>1953</v>
      </c>
      <c r="GN46">
        <f t="shared" si="46"/>
        <v>252216.00000000003</v>
      </c>
      <c r="GO46">
        <f t="shared" si="47"/>
        <v>236592.65797213881</v>
      </c>
      <c r="GP46" s="3">
        <f t="shared" si="48"/>
        <v>0.32012753518704445</v>
      </c>
      <c r="GQ46" s="3">
        <f t="shared" si="49"/>
        <v>0.30029746106500871</v>
      </c>
      <c r="GR46">
        <f t="shared" si="87"/>
        <v>-0.24712658602255266</v>
      </c>
      <c r="GS46" s="39">
        <f t="shared" si="50"/>
        <v>-0.35831967909419982</v>
      </c>
      <c r="GT46">
        <v>9</v>
      </c>
      <c r="GU46">
        <v>0</v>
      </c>
      <c r="GV46" s="39">
        <v>0</v>
      </c>
      <c r="GX46">
        <v>1953</v>
      </c>
      <c r="GY46">
        <f t="shared" si="51"/>
        <v>159539.00000000003</v>
      </c>
      <c r="GZ46">
        <f t="shared" si="52"/>
        <v>158653.18004225058</v>
      </c>
      <c r="HA46">
        <f t="shared" si="53"/>
        <v>0.25047374279573409</v>
      </c>
      <c r="HB46" s="3">
        <f t="shared" si="54"/>
        <v>0.24908301927195201</v>
      </c>
      <c r="HC46" s="39">
        <f t="shared" si="88"/>
        <v>-0.67008400554637915</v>
      </c>
      <c r="HD46">
        <f t="shared" si="55"/>
        <v>-0.67848877985184342</v>
      </c>
      <c r="HE46">
        <v>9</v>
      </c>
      <c r="HF46">
        <v>0</v>
      </c>
      <c r="HG46" s="39">
        <v>0</v>
      </c>
      <c r="HI46">
        <v>1953</v>
      </c>
      <c r="HJ46">
        <f t="shared" si="56"/>
        <v>72306</v>
      </c>
      <c r="HK46">
        <f t="shared" si="57"/>
        <v>66928.154401662745</v>
      </c>
      <c r="HL46">
        <f t="shared" si="58"/>
        <v>0.23611124717130849</v>
      </c>
      <c r="HM46" s="3">
        <f t="shared" si="59"/>
        <v>0.21855018956449657</v>
      </c>
      <c r="HN46">
        <f t="shared" si="89"/>
        <v>-0.77770372756739625</v>
      </c>
      <c r="HO46">
        <f t="shared" si="60"/>
        <v>-0.88859307460399362</v>
      </c>
      <c r="HP46">
        <v>9</v>
      </c>
      <c r="HQ46">
        <v>0</v>
      </c>
      <c r="HS46">
        <v>1953</v>
      </c>
      <c r="HT46" s="1">
        <f t="shared" si="61"/>
        <v>5746</v>
      </c>
      <c r="HU46" s="1">
        <f t="shared" si="62"/>
        <v>4789.3413367338526</v>
      </c>
      <c r="HV46" s="3">
        <f t="shared" si="63"/>
        <v>0.18530701754385964</v>
      </c>
      <c r="HW46" s="3">
        <f t="shared" si="64"/>
        <v>0.15445502246948697</v>
      </c>
      <c r="HX46" s="39">
        <f t="shared" si="90"/>
        <v>-1.0964007720887023</v>
      </c>
      <c r="HY46" s="37">
        <f t="shared" si="65"/>
        <v>-1.3326400618448555</v>
      </c>
      <c r="HZ46">
        <v>9</v>
      </c>
      <c r="IA46">
        <v>0</v>
      </c>
      <c r="IB46">
        <v>1</v>
      </c>
      <c r="IC46" s="37">
        <v>0</v>
      </c>
      <c r="IE46">
        <v>1953</v>
      </c>
      <c r="IF46" s="1">
        <f t="shared" si="66"/>
        <v>9982.0000000000018</v>
      </c>
      <c r="IG46">
        <f t="shared" si="67"/>
        <v>9647.2575619602012</v>
      </c>
      <c r="IH46">
        <f t="shared" si="68"/>
        <v>0.30392156862745107</v>
      </c>
      <c r="II46" s="5">
        <f t="shared" si="69"/>
        <v>0.29372967853976983</v>
      </c>
      <c r="IJ46" s="37">
        <f t="shared" si="91"/>
        <v>-0.53913090030281019</v>
      </c>
      <c r="IK46" s="39">
        <f t="shared" si="70"/>
        <v>-0.5926110880411849</v>
      </c>
      <c r="IL46">
        <v>9</v>
      </c>
      <c r="IM46">
        <v>0</v>
      </c>
      <c r="IN46">
        <v>0</v>
      </c>
      <c r="IO46" s="39">
        <v>0</v>
      </c>
      <c r="IQ46">
        <v>1953</v>
      </c>
      <c r="IR46" s="42">
        <f t="shared" si="71"/>
        <v>2296742.0000000005</v>
      </c>
      <c r="IS46" s="1">
        <f t="shared" si="72"/>
        <v>2257021.4824921377</v>
      </c>
      <c r="IT46" s="1">
        <f t="shared" si="73"/>
        <v>2263019.4933720822</v>
      </c>
      <c r="IV46">
        <v>1953</v>
      </c>
      <c r="IW46" s="3">
        <f t="shared" si="74"/>
        <v>0.25629223196962042</v>
      </c>
      <c r="IX46" s="3">
        <f t="shared" si="75"/>
        <v>0.25185592533041001</v>
      </c>
      <c r="IY46" s="3">
        <f t="shared" si="76"/>
        <v>0.25252915518899832</v>
      </c>
    </row>
    <row r="47" spans="1:259" x14ac:dyDescent="0.25">
      <c r="A47">
        <v>1954</v>
      </c>
      <c r="B47" s="42">
        <v>2485.6845573607097</v>
      </c>
      <c r="C47" s="1">
        <f t="shared" si="92"/>
        <v>2407.9574592645608</v>
      </c>
      <c r="D47" s="8"/>
      <c r="E47">
        <v>1954</v>
      </c>
      <c r="F47" s="3">
        <f t="shared" si="94"/>
        <v>0.27158734242734084</v>
      </c>
      <c r="G47" s="3">
        <f t="shared" si="82"/>
        <v>0.26309483442023618</v>
      </c>
      <c r="I47">
        <v>1954</v>
      </c>
      <c r="J47">
        <f t="shared" si="83"/>
        <v>-0.53433413532716867</v>
      </c>
      <c r="K47">
        <f t="shared" si="84"/>
        <v>-0.58426349068546568</v>
      </c>
      <c r="N47">
        <v>10</v>
      </c>
      <c r="Q47" s="1">
        <v>2510.9002160936498</v>
      </c>
      <c r="V47" s="1">
        <f>B47-W47</f>
        <v>337.68455736070973</v>
      </c>
      <c r="W47">
        <v>2148</v>
      </c>
      <c r="X47" s="1">
        <v>1322.8002294055239</v>
      </c>
      <c r="Y47" s="1">
        <v>9152.4315350805336</v>
      </c>
      <c r="Z47" s="28">
        <f>Y47/(Y47-X47)</f>
        <v>1.1689479590752558</v>
      </c>
      <c r="AA47" s="42"/>
      <c r="AC47">
        <v>1954</v>
      </c>
      <c r="AD47" s="8">
        <f t="shared" si="7"/>
        <v>914238.99999999988</v>
      </c>
      <c r="AE47" s="8">
        <f t="shared" si="8"/>
        <v>708307</v>
      </c>
      <c r="AF47" s="8">
        <f t="shared" si="9"/>
        <v>332776.55736070964</v>
      </c>
      <c r="AG47" s="8">
        <f t="shared" si="10"/>
        <v>265727</v>
      </c>
      <c r="AH47" s="8">
        <f t="shared" si="11"/>
        <v>168420.00000000003</v>
      </c>
      <c r="AI47" s="8">
        <f t="shared" si="12"/>
        <v>78244</v>
      </c>
      <c r="AJ47" s="8">
        <f t="shared" si="13"/>
        <v>6862</v>
      </c>
      <c r="AK47" s="8">
        <f t="shared" si="14"/>
        <v>11108.999999999998</v>
      </c>
      <c r="AL47" s="1">
        <f t="shared" si="77"/>
        <v>2485684.5573607096</v>
      </c>
      <c r="AS47">
        <v>265727</v>
      </c>
      <c r="BC47">
        <v>1954</v>
      </c>
      <c r="BD47">
        <v>914239</v>
      </c>
      <c r="BE47">
        <v>708307</v>
      </c>
      <c r="BG47">
        <f t="shared" si="81"/>
        <v>265727</v>
      </c>
      <c r="BH47" s="7">
        <v>168420</v>
      </c>
      <c r="BI47" s="7">
        <v>78244</v>
      </c>
      <c r="BJ47" s="7">
        <v>6862</v>
      </c>
      <c r="BK47" s="7">
        <v>11109</v>
      </c>
      <c r="BL47" s="1">
        <f t="shared" si="15"/>
        <v>2152908</v>
      </c>
      <c r="BQ47">
        <v>1954</v>
      </c>
      <c r="BR47" s="42">
        <v>3488.8090000000002</v>
      </c>
      <c r="BS47" s="42">
        <v>2496.7730000000001</v>
      </c>
      <c r="BT47" s="42">
        <v>1322.8000000000002</v>
      </c>
      <c r="BU47" s="42">
        <v>809.80899999999997</v>
      </c>
      <c r="BV47" s="42">
        <v>657.03700000000003</v>
      </c>
      <c r="BW47" s="42">
        <v>311.02300000000002</v>
      </c>
      <c r="BX47" s="42">
        <v>31.58</v>
      </c>
      <c r="BY47" s="42">
        <v>34.741999999999997</v>
      </c>
      <c r="BZ47" s="42">
        <f t="shared" si="0"/>
        <v>9152.5730000000003</v>
      </c>
      <c r="CB47" s="39">
        <v>1954</v>
      </c>
      <c r="CM47">
        <v>1954</v>
      </c>
      <c r="CN47" s="3">
        <f t="shared" si="16"/>
        <v>0.26204902589966944</v>
      </c>
      <c r="CO47" s="3">
        <f t="shared" si="17"/>
        <v>0.28368898574279677</v>
      </c>
      <c r="CP47" s="25">
        <f>CS47</f>
        <v>0.25156981959533536</v>
      </c>
      <c r="CQ47" s="3">
        <f t="shared" si="19"/>
        <v>0.32813539982884854</v>
      </c>
      <c r="CR47" s="3">
        <f t="shared" si="20"/>
        <v>0.25633259618560295</v>
      </c>
      <c r="CS47" s="3">
        <f t="shared" si="21"/>
        <v>0.25156981959533536</v>
      </c>
      <c r="CT47" s="3">
        <f t="shared" si="22"/>
        <v>0.21728942368587714</v>
      </c>
      <c r="CU47" s="3">
        <f t="shared" si="23"/>
        <v>0.31975706637499279</v>
      </c>
      <c r="CV47" s="3">
        <f t="shared" si="24"/>
        <v>0.23522434620297483</v>
      </c>
      <c r="CX47" s="1">
        <v>1954</v>
      </c>
      <c r="CY47" s="3">
        <f t="shared" si="25"/>
        <v>0.26204902589966944</v>
      </c>
      <c r="CZ47" s="3">
        <f t="shared" si="26"/>
        <v>0.28368898574279677</v>
      </c>
      <c r="DA47" s="25">
        <f t="shared" ref="DA47:DA62" si="95">DD47</f>
        <v>0.25156981959533536</v>
      </c>
      <c r="DB47" s="3">
        <f t="shared" si="27"/>
        <v>0.32813539982884854</v>
      </c>
      <c r="DC47" s="3">
        <f t="shared" si="28"/>
        <v>0.25633259618560295</v>
      </c>
      <c r="DD47" s="3">
        <f t="shared" si="29"/>
        <v>0.25156981959533536</v>
      </c>
      <c r="DE47" s="18">
        <f t="shared" si="78"/>
        <v>0.21728942368587714</v>
      </c>
      <c r="DF47" s="3">
        <f t="shared" si="79"/>
        <v>0.31975706637499279</v>
      </c>
      <c r="DG47" s="3">
        <f t="shared" si="30"/>
        <v>0.27158314469173961</v>
      </c>
      <c r="DI47">
        <v>1954</v>
      </c>
      <c r="DM47">
        <v>1954</v>
      </c>
      <c r="EI47">
        <v>1954</v>
      </c>
      <c r="FF47">
        <f t="shared" si="1"/>
        <v>1954</v>
      </c>
      <c r="FG47">
        <f t="shared" si="31"/>
        <v>914238.99999999988</v>
      </c>
      <c r="FH47">
        <f t="shared" si="32"/>
        <v>892089.71492342756</v>
      </c>
      <c r="FI47" s="4">
        <f t="shared" si="33"/>
        <v>0.26204902589966944</v>
      </c>
      <c r="FJ47" s="4">
        <f t="shared" si="34"/>
        <v>0.25570035932704471</v>
      </c>
      <c r="FK47">
        <f t="shared" si="85"/>
        <v>-0.59046012627304201</v>
      </c>
      <c r="FL47">
        <f t="shared" si="35"/>
        <v>-0.62831966890977442</v>
      </c>
      <c r="FM47">
        <v>10</v>
      </c>
      <c r="FN47">
        <v>0</v>
      </c>
      <c r="FO47">
        <v>0</v>
      </c>
      <c r="FQ47">
        <v>1954</v>
      </c>
      <c r="FR47">
        <f t="shared" si="36"/>
        <v>708307</v>
      </c>
      <c r="FS47">
        <f t="shared" si="37"/>
        <v>668975.03359714092</v>
      </c>
      <c r="FT47" s="3">
        <f t="shared" si="38"/>
        <v>0.28368898574279677</v>
      </c>
      <c r="FU47" s="3">
        <f t="shared" si="39"/>
        <v>0.26793586505346739</v>
      </c>
      <c r="FV47">
        <f t="shared" si="93"/>
        <v>-0.51819251470639671</v>
      </c>
      <c r="FW47" s="39">
        <f t="shared" si="40"/>
        <v>-0.60786142120935971</v>
      </c>
      <c r="FX47">
        <v>10</v>
      </c>
      <c r="FY47" s="1">
        <v>1</v>
      </c>
      <c r="FZ47" s="42">
        <v>0</v>
      </c>
      <c r="GA47" s="42"/>
      <c r="GB47" s="42"/>
      <c r="GC47">
        <v>1954</v>
      </c>
      <c r="GD47">
        <f t="shared" si="41"/>
        <v>332776.55736070964</v>
      </c>
      <c r="GE47">
        <f t="shared" si="42"/>
        <v>330431.34134994663</v>
      </c>
      <c r="GF47">
        <f t="shared" si="43"/>
        <v>0.25156981959533536</v>
      </c>
      <c r="GG47" s="3">
        <f t="shared" si="44"/>
        <v>0.24979690153458317</v>
      </c>
      <c r="GH47">
        <f t="shared" si="86"/>
        <v>-0.67366080673689321</v>
      </c>
      <c r="GI47">
        <f t="shared" si="45"/>
        <v>-0.68431978451897135</v>
      </c>
      <c r="GJ47">
        <v>10</v>
      </c>
      <c r="GK47">
        <v>0</v>
      </c>
      <c r="GM47">
        <v>1954</v>
      </c>
      <c r="GN47">
        <f t="shared" si="46"/>
        <v>265727</v>
      </c>
      <c r="GO47">
        <f t="shared" si="47"/>
        <v>251997.6762067095</v>
      </c>
      <c r="GP47" s="3">
        <f t="shared" si="48"/>
        <v>0.32813539982884854</v>
      </c>
      <c r="GQ47" s="3">
        <f t="shared" si="49"/>
        <v>0.31118161962476276</v>
      </c>
      <c r="GR47">
        <f t="shared" si="87"/>
        <v>-0.20268888882918226</v>
      </c>
      <c r="GS47" s="39">
        <f t="shared" si="50"/>
        <v>-0.29706063856882281</v>
      </c>
      <c r="GT47">
        <v>10</v>
      </c>
      <c r="GU47">
        <v>0</v>
      </c>
      <c r="GV47" s="39">
        <v>0</v>
      </c>
      <c r="GX47">
        <v>1954</v>
      </c>
      <c r="GY47">
        <f t="shared" si="51"/>
        <v>168420.00000000003</v>
      </c>
      <c r="GZ47">
        <f t="shared" si="52"/>
        <v>170487.07691824881</v>
      </c>
      <c r="HA47">
        <f t="shared" si="53"/>
        <v>0.256332596185603</v>
      </c>
      <c r="HB47" s="3">
        <f t="shared" si="54"/>
        <v>0.25947865480672899</v>
      </c>
      <c r="HC47" s="39">
        <f t="shared" si="88"/>
        <v>-0.6349216832025314</v>
      </c>
      <c r="HD47">
        <f t="shared" si="55"/>
        <v>-0.61619720615972995</v>
      </c>
      <c r="HE47">
        <v>10</v>
      </c>
      <c r="HF47">
        <v>0</v>
      </c>
      <c r="HG47" s="39">
        <v>0</v>
      </c>
      <c r="HI47">
        <v>1954</v>
      </c>
      <c r="HJ47">
        <f t="shared" ref="HJ47:HJ78" si="96">AI47</f>
        <v>78244</v>
      </c>
      <c r="HK47">
        <f t="shared" ref="HK47:HK78" si="97">HM47*BW47*1000</f>
        <v>71323.646106906977</v>
      </c>
      <c r="HL47">
        <f t="shared" ref="HL47:HL78" si="98">HJ47/BW47/1000</f>
        <v>0.25156981959533536</v>
      </c>
      <c r="HM47" s="3">
        <f t="shared" si="59"/>
        <v>0.22931952333720329</v>
      </c>
      <c r="HN47">
        <f t="shared" si="89"/>
        <v>-0.68374295650625871</v>
      </c>
      <c r="HO47">
        <f t="shared" si="60"/>
        <v>-0.82002023561424631</v>
      </c>
      <c r="HP47">
        <v>10</v>
      </c>
      <c r="HQ47">
        <v>0</v>
      </c>
      <c r="HS47">
        <v>1954</v>
      </c>
      <c r="HT47" s="1">
        <f t="shared" ref="HT47:HT78" si="99">AJ47</f>
        <v>6862</v>
      </c>
      <c r="HU47" s="1">
        <f t="shared" ref="HU47:HU78" si="100">HW47*BX47*1000</f>
        <v>5268.3862333008919</v>
      </c>
      <c r="HV47" s="3">
        <f t="shared" ref="HV47:HV78" si="101">HT47/BX47/1000</f>
        <v>0.21728942368587714</v>
      </c>
      <c r="HW47" s="3">
        <f t="shared" si="64"/>
        <v>0.16682666983220051</v>
      </c>
      <c r="HX47" s="39">
        <f t="shared" si="90"/>
        <v>-0.87779770492771647</v>
      </c>
      <c r="HY47" s="37">
        <f t="shared" si="65"/>
        <v>-1.2342327986781432</v>
      </c>
      <c r="HZ47">
        <v>10</v>
      </c>
      <c r="IA47">
        <v>0</v>
      </c>
      <c r="IB47">
        <v>1</v>
      </c>
      <c r="IC47" s="37">
        <v>0</v>
      </c>
      <c r="IE47">
        <v>1954</v>
      </c>
      <c r="IF47" s="1">
        <f t="shared" ref="IF47:IF78" si="102">AK47</f>
        <v>11108.999999999998</v>
      </c>
      <c r="IG47">
        <f t="shared" ref="IG47:IG78" si="103">II47*BY47*1000</f>
        <v>10741.948010489283</v>
      </c>
      <c r="IH47">
        <f t="shared" ref="IH47:IH78" si="104">IF47/BY47/1000</f>
        <v>0.31975706637499279</v>
      </c>
      <c r="II47" s="5">
        <f t="shared" si="69"/>
        <v>0.30919198694632677</v>
      </c>
      <c r="IJ47" s="37">
        <f t="shared" si="91"/>
        <v>-0.45747783038588002</v>
      </c>
      <c r="IK47" s="39">
        <f t="shared" si="70"/>
        <v>-0.51177222758308494</v>
      </c>
      <c r="IL47">
        <v>10</v>
      </c>
      <c r="IM47">
        <v>0</v>
      </c>
      <c r="IN47">
        <v>0</v>
      </c>
      <c r="IO47" s="39">
        <v>0</v>
      </c>
      <c r="IQ47">
        <v>1954</v>
      </c>
      <c r="IR47" s="42">
        <f t="shared" ref="IR47:IR78" si="105">FG47+FR47+GD47+GN47+GY47+HJ47+HT47+IF47</f>
        <v>2485684.5573607096</v>
      </c>
      <c r="IS47" s="1">
        <f t="shared" ref="IS47:IS78" si="106">FH47+FS47+GE47+GO47+GZ47+HK47+HU47+IG47</f>
        <v>2401314.8233461711</v>
      </c>
      <c r="IT47" s="1">
        <f t="shared" ref="IT47:IT78" si="107">C47*1000</f>
        <v>2407957.4592645611</v>
      </c>
      <c r="IV47">
        <v>1954</v>
      </c>
      <c r="IW47" s="3">
        <f t="shared" ref="IW47:IW78" si="108">F47</f>
        <v>0.27158734242734084</v>
      </c>
      <c r="IX47" s="3">
        <f t="shared" ref="IX47:IX78" si="109">IS47/BZ47/1000</f>
        <v>0.26236500089605086</v>
      </c>
      <c r="IY47" s="3">
        <f t="shared" ref="IY47:IY78" si="110">G47</f>
        <v>0.26309483442023618</v>
      </c>
    </row>
    <row r="48" spans="1:259" x14ac:dyDescent="0.25">
      <c r="A48">
        <v>1955</v>
      </c>
      <c r="B48" s="42">
        <v>2659.7715108726566</v>
      </c>
      <c r="C48" s="1">
        <f t="shared" si="92"/>
        <v>2566.9540385504738</v>
      </c>
      <c r="D48" s="8"/>
      <c r="E48">
        <v>1955</v>
      </c>
      <c r="F48" s="3">
        <f t="shared" si="94"/>
        <v>0.28375375370833034</v>
      </c>
      <c r="G48" s="3">
        <f t="shared" si="82"/>
        <v>0.2738516602113979</v>
      </c>
      <c r="I48">
        <v>1955</v>
      </c>
      <c r="J48">
        <f t="shared" si="83"/>
        <v>-0.46390639350913054</v>
      </c>
      <c r="K48">
        <f t="shared" si="84"/>
        <v>-0.5211331958245039</v>
      </c>
      <c r="N48">
        <v>11</v>
      </c>
      <c r="Q48" s="1">
        <v>2683.91893988232</v>
      </c>
      <c r="V48" s="1">
        <f t="shared" ref="V48:V61" si="111">B48-W48</f>
        <v>363.77151087265656</v>
      </c>
      <c r="W48">
        <v>2296</v>
      </c>
      <c r="X48" s="1">
        <v>1354.7972414794988</v>
      </c>
      <c r="Y48" s="1">
        <v>9373.5200895584549</v>
      </c>
      <c r="Z48" s="28">
        <f t="shared" ref="Z48:Z62" si="112">Y48/(Y48-X48)</f>
        <v>1.1689542421090244</v>
      </c>
      <c r="AA48" s="42"/>
      <c r="AC48">
        <v>1955</v>
      </c>
      <c r="AD48" s="8">
        <f t="shared" si="7"/>
        <v>999751</v>
      </c>
      <c r="AE48" s="8">
        <f t="shared" si="8"/>
        <v>725826</v>
      </c>
      <c r="AF48" s="8">
        <f t="shared" si="9"/>
        <v>358624.5108726563</v>
      </c>
      <c r="AG48" s="8">
        <f t="shared" si="10"/>
        <v>281091</v>
      </c>
      <c r="AH48" s="8">
        <f t="shared" si="11"/>
        <v>191051</v>
      </c>
      <c r="AI48" s="8">
        <f t="shared" si="12"/>
        <v>83774.999999999985</v>
      </c>
      <c r="AJ48" s="8">
        <f t="shared" si="13"/>
        <v>7310.0000000000009</v>
      </c>
      <c r="AK48" s="8">
        <f t="shared" si="14"/>
        <v>12343</v>
      </c>
      <c r="AL48" s="1">
        <f t="shared" si="77"/>
        <v>2659771.5108726565</v>
      </c>
      <c r="AS48">
        <v>281091</v>
      </c>
      <c r="BC48">
        <v>1955</v>
      </c>
      <c r="BD48">
        <v>999751</v>
      </c>
      <c r="BE48">
        <v>725826</v>
      </c>
      <c r="BG48">
        <f t="shared" si="81"/>
        <v>281091</v>
      </c>
      <c r="BH48" s="7">
        <v>191051</v>
      </c>
      <c r="BI48" s="7">
        <v>83775</v>
      </c>
      <c r="BJ48" s="7">
        <v>7310</v>
      </c>
      <c r="BK48" s="7">
        <v>12343</v>
      </c>
      <c r="BL48" s="1">
        <f t="shared" si="15"/>
        <v>2301147</v>
      </c>
      <c r="BQ48">
        <v>1955</v>
      </c>
      <c r="BR48" s="42">
        <v>3559.4519999999998</v>
      </c>
      <c r="BS48" s="42">
        <v>2563.9989999999998</v>
      </c>
      <c r="BT48" s="42">
        <v>1354.798</v>
      </c>
      <c r="BU48" s="42">
        <v>832.952</v>
      </c>
      <c r="BV48" s="42">
        <v>675.29</v>
      </c>
      <c r="BW48" s="42">
        <v>316.48199999999997</v>
      </c>
      <c r="BX48" s="42">
        <v>33.274000000000001</v>
      </c>
      <c r="BY48" s="42">
        <v>37.417000000000002</v>
      </c>
      <c r="BZ48" s="42">
        <f t="shared" si="0"/>
        <v>9373.663999999997</v>
      </c>
      <c r="CB48" s="39">
        <v>1955</v>
      </c>
      <c r="CM48">
        <v>1955</v>
      </c>
      <c r="CN48" s="3">
        <f t="shared" si="16"/>
        <v>0.28087216796293363</v>
      </c>
      <c r="CO48" s="3">
        <f t="shared" si="17"/>
        <v>0.2830835737455436</v>
      </c>
      <c r="CP48" s="25">
        <f t="shared" ref="CP48:CP62" si="113">CS48</f>
        <v>0.26470699755436328</v>
      </c>
      <c r="CQ48" s="3">
        <f t="shared" si="19"/>
        <v>0.33746362335404684</v>
      </c>
      <c r="CR48" s="3">
        <f t="shared" si="20"/>
        <v>0.28291696900590857</v>
      </c>
      <c r="CS48" s="3">
        <f t="shared" si="21"/>
        <v>0.26470699755436328</v>
      </c>
      <c r="CT48" s="3">
        <f t="shared" si="22"/>
        <v>0.21969105006912304</v>
      </c>
      <c r="CU48" s="3">
        <f t="shared" si="23"/>
        <v>0.32987679397065506</v>
      </c>
      <c r="CV48" s="3">
        <f t="shared" si="24"/>
        <v>0.24549066405623252</v>
      </c>
      <c r="CX48" s="1">
        <v>1955</v>
      </c>
      <c r="CY48" s="3">
        <f t="shared" si="25"/>
        <v>0.28087216796293363</v>
      </c>
      <c r="CZ48" s="3">
        <f t="shared" si="26"/>
        <v>0.2830835737455436</v>
      </c>
      <c r="DA48" s="25">
        <f t="shared" si="95"/>
        <v>0.26470699755436328</v>
      </c>
      <c r="DB48" s="3">
        <f t="shared" si="27"/>
        <v>0.33746362335404684</v>
      </c>
      <c r="DC48" s="3">
        <f t="shared" si="28"/>
        <v>0.28291696900590857</v>
      </c>
      <c r="DD48" s="3">
        <f t="shared" si="29"/>
        <v>0.26470699755436328</v>
      </c>
      <c r="DE48" s="18">
        <f t="shared" si="78"/>
        <v>0.21969105006912304</v>
      </c>
      <c r="DF48" s="3">
        <f t="shared" si="79"/>
        <v>0.32987679397065506</v>
      </c>
      <c r="DG48" s="3">
        <f t="shared" si="30"/>
        <v>0.28374939734053378</v>
      </c>
      <c r="DI48">
        <v>1955</v>
      </c>
      <c r="DM48">
        <v>1955</v>
      </c>
      <c r="EI48">
        <v>1955</v>
      </c>
      <c r="FF48">
        <f t="shared" si="1"/>
        <v>1955</v>
      </c>
      <c r="FG48">
        <f t="shared" si="31"/>
        <v>999751</v>
      </c>
      <c r="FH48">
        <f t="shared" si="32"/>
        <v>948574.68786314991</v>
      </c>
      <c r="FI48" s="4">
        <f t="shared" si="33"/>
        <v>0.28087216796293363</v>
      </c>
      <c r="FJ48" s="4">
        <f t="shared" si="34"/>
        <v>0.26649458620685151</v>
      </c>
      <c r="FK48">
        <f t="shared" si="85"/>
        <v>-0.48047907922634114</v>
      </c>
      <c r="FL48">
        <f t="shared" si="35"/>
        <v>-0.56419372822133684</v>
      </c>
      <c r="FM48">
        <v>11</v>
      </c>
      <c r="FN48">
        <v>0</v>
      </c>
      <c r="FO48">
        <v>0</v>
      </c>
      <c r="FQ48">
        <v>1955</v>
      </c>
      <c r="FR48">
        <f t="shared" si="36"/>
        <v>725826</v>
      </c>
      <c r="FS48">
        <f t="shared" si="37"/>
        <v>713398.5649957034</v>
      </c>
      <c r="FT48" s="3">
        <f t="shared" si="38"/>
        <v>0.2830835737455436</v>
      </c>
      <c r="FU48" s="3">
        <f t="shared" si="39"/>
        <v>0.278236678327762</v>
      </c>
      <c r="FV48">
        <f t="shared" si="93"/>
        <v>-0.521599100888825</v>
      </c>
      <c r="FW48" s="39">
        <f t="shared" si="40"/>
        <v>-0.54898084719921691</v>
      </c>
      <c r="FX48">
        <v>11</v>
      </c>
      <c r="FY48" s="1">
        <v>1</v>
      </c>
      <c r="FZ48" s="42">
        <v>0</v>
      </c>
      <c r="GA48" s="42"/>
      <c r="GB48" s="42"/>
      <c r="GC48">
        <v>1955</v>
      </c>
      <c r="GD48">
        <f t="shared" si="41"/>
        <v>358624.5108726563</v>
      </c>
      <c r="GE48">
        <f t="shared" si="42"/>
        <v>352500.10168555571</v>
      </c>
      <c r="GF48">
        <f t="shared" si="43"/>
        <v>0.26470699755436328</v>
      </c>
      <c r="GG48" s="3">
        <f t="shared" si="44"/>
        <v>0.2601864644659615</v>
      </c>
      <c r="GH48">
        <f t="shared" si="86"/>
        <v>-0.59577279475562828</v>
      </c>
      <c r="GI48">
        <f t="shared" si="45"/>
        <v>-0.6223658092020834</v>
      </c>
      <c r="GJ48">
        <v>11</v>
      </c>
      <c r="GK48">
        <v>0</v>
      </c>
      <c r="GM48">
        <v>1955</v>
      </c>
      <c r="GN48">
        <f t="shared" si="46"/>
        <v>281091</v>
      </c>
      <c r="GO48">
        <f t="shared" si="47"/>
        <v>268347.5682207577</v>
      </c>
      <c r="GP48" s="3">
        <f t="shared" si="48"/>
        <v>0.33746362335404684</v>
      </c>
      <c r="GQ48" s="3">
        <f t="shared" si="49"/>
        <v>0.32216450434209615</v>
      </c>
      <c r="GR48">
        <f t="shared" si="87"/>
        <v>-0.15117149043180342</v>
      </c>
      <c r="GS48" s="39">
        <f t="shared" si="50"/>
        <v>-0.2358015980434458</v>
      </c>
      <c r="GT48">
        <v>11</v>
      </c>
      <c r="GU48">
        <v>0</v>
      </c>
      <c r="GV48" s="39">
        <v>0</v>
      </c>
      <c r="GX48">
        <v>1955</v>
      </c>
      <c r="GY48">
        <f t="shared" si="51"/>
        <v>191051</v>
      </c>
      <c r="GZ48">
        <f t="shared" si="52"/>
        <v>182375.21478227183</v>
      </c>
      <c r="HA48">
        <f t="shared" si="53"/>
        <v>0.28291696900590857</v>
      </c>
      <c r="HB48" s="3">
        <f t="shared" si="54"/>
        <v>0.27006947353325511</v>
      </c>
      <c r="HC48" s="39">
        <f t="shared" si="88"/>
        <v>-0.47971160261244478</v>
      </c>
      <c r="HD48">
        <f t="shared" si="55"/>
        <v>-0.55390563246761648</v>
      </c>
      <c r="HE48">
        <v>11</v>
      </c>
      <c r="HF48">
        <v>0</v>
      </c>
      <c r="HG48" s="39">
        <v>0</v>
      </c>
      <c r="HI48">
        <v>1955</v>
      </c>
      <c r="HJ48">
        <f t="shared" si="96"/>
        <v>83774.999999999985</v>
      </c>
      <c r="HK48">
        <f t="shared" si="97"/>
        <v>76075.785434447593</v>
      </c>
      <c r="HL48">
        <f t="shared" si="98"/>
        <v>0.26470699755436328</v>
      </c>
      <c r="HM48" s="3">
        <f t="shared" si="59"/>
        <v>0.24037950162867905</v>
      </c>
      <c r="HN48">
        <f t="shared" si="89"/>
        <v>-0.6061292926025903</v>
      </c>
      <c r="HO48">
        <f t="shared" si="60"/>
        <v>-0.75144739662449911</v>
      </c>
      <c r="HP48">
        <v>11</v>
      </c>
      <c r="HQ48">
        <v>0</v>
      </c>
      <c r="HS48">
        <v>1955</v>
      </c>
      <c r="HT48" s="1">
        <f t="shared" si="99"/>
        <v>7310.0000000000009</v>
      </c>
      <c r="HU48" s="1">
        <f t="shared" si="100"/>
        <v>5985.4881732548165</v>
      </c>
      <c r="HV48" s="3">
        <f t="shared" si="101"/>
        <v>0.21969105006912307</v>
      </c>
      <c r="HW48" s="3">
        <f t="shared" si="64"/>
        <v>0.17988484021322404</v>
      </c>
      <c r="HX48" s="39">
        <f t="shared" si="90"/>
        <v>-0.86220052812364167</v>
      </c>
      <c r="HY48" s="37">
        <f t="shared" si="65"/>
        <v>-1.1358255355114304</v>
      </c>
      <c r="HZ48">
        <v>11</v>
      </c>
      <c r="IA48">
        <v>0</v>
      </c>
      <c r="IB48">
        <v>1</v>
      </c>
      <c r="IC48" s="37">
        <v>0</v>
      </c>
      <c r="IE48">
        <v>1955</v>
      </c>
      <c r="IF48" s="1">
        <f t="shared" si="102"/>
        <v>12343</v>
      </c>
      <c r="IG48">
        <f t="shared" si="103"/>
        <v>12159.41619130596</v>
      </c>
      <c r="IH48">
        <f t="shared" si="104"/>
        <v>0.32987679397065506</v>
      </c>
      <c r="II48" s="5">
        <f t="shared" si="69"/>
        <v>0.32497036617863428</v>
      </c>
      <c r="IJ48" s="37">
        <f t="shared" si="91"/>
        <v>-0.40608739952395373</v>
      </c>
      <c r="IK48" s="39">
        <f t="shared" si="70"/>
        <v>-0.43093336712498498</v>
      </c>
      <c r="IL48">
        <v>11</v>
      </c>
      <c r="IM48">
        <v>0</v>
      </c>
      <c r="IN48">
        <v>0</v>
      </c>
      <c r="IO48" s="39">
        <v>0</v>
      </c>
      <c r="IQ48">
        <v>1955</v>
      </c>
      <c r="IR48" s="42">
        <f t="shared" si="105"/>
        <v>2659771.5108726565</v>
      </c>
      <c r="IS48" s="1">
        <f t="shared" si="106"/>
        <v>2559416.8273464474</v>
      </c>
      <c r="IT48" s="1">
        <f t="shared" si="107"/>
        <v>2566954.0385504737</v>
      </c>
      <c r="IV48">
        <v>1955</v>
      </c>
      <c r="IW48" s="3">
        <f t="shared" si="108"/>
        <v>0.28375375370833034</v>
      </c>
      <c r="IX48" s="3">
        <f t="shared" si="109"/>
        <v>0.2730433720844323</v>
      </c>
      <c r="IY48" s="3">
        <f t="shared" si="110"/>
        <v>0.2738516602113979</v>
      </c>
    </row>
    <row r="49" spans="1:259" x14ac:dyDescent="0.25">
      <c r="A49">
        <v>1956</v>
      </c>
      <c r="B49" s="42">
        <v>2850.9276790981539</v>
      </c>
      <c r="C49" s="1">
        <f t="shared" si="92"/>
        <v>2736.0967484645175</v>
      </c>
      <c r="D49" s="8"/>
      <c r="E49">
        <v>1956</v>
      </c>
      <c r="F49" s="3">
        <f t="shared" si="94"/>
        <v>0.29673489802196862</v>
      </c>
      <c r="G49" s="3">
        <f t="shared" si="82"/>
        <v>0.28478287807380959</v>
      </c>
      <c r="I49">
        <v>1956</v>
      </c>
      <c r="J49">
        <f t="shared" si="83"/>
        <v>-0.38998484199457922</v>
      </c>
      <c r="K49">
        <f t="shared" si="84"/>
        <v>-0.45800290096354201</v>
      </c>
      <c r="N49">
        <v>12</v>
      </c>
      <c r="Q49" s="1">
        <v>2871.4164166222536</v>
      </c>
      <c r="V49" s="1">
        <f t="shared" si="111"/>
        <v>393.92767909815393</v>
      </c>
      <c r="W49">
        <v>2457</v>
      </c>
      <c r="X49" s="1">
        <v>1386.6228331363145</v>
      </c>
      <c r="Y49" s="1">
        <v>9607.6588837457439</v>
      </c>
      <c r="Z49" s="28">
        <f t="shared" si="112"/>
        <v>1.1686676502329074</v>
      </c>
      <c r="AA49" s="42"/>
      <c r="AC49">
        <v>1956</v>
      </c>
      <c r="AD49" s="8">
        <f t="shared" si="7"/>
        <v>1048901</v>
      </c>
      <c r="AE49" s="8">
        <f t="shared" si="8"/>
        <v>801852</v>
      </c>
      <c r="AF49" s="8">
        <f t="shared" si="9"/>
        <v>387316.67909815389</v>
      </c>
      <c r="AG49" s="8">
        <f t="shared" si="10"/>
        <v>299158</v>
      </c>
      <c r="AH49" s="8">
        <f t="shared" si="11"/>
        <v>202495.00000000003</v>
      </c>
      <c r="AI49" s="8">
        <f t="shared" si="12"/>
        <v>89659</v>
      </c>
      <c r="AJ49" s="8">
        <f t="shared" si="13"/>
        <v>7540.9999999999991</v>
      </c>
      <c r="AK49" s="8">
        <f t="shared" si="14"/>
        <v>14004.999999999998</v>
      </c>
      <c r="AL49" s="1">
        <f t="shared" si="77"/>
        <v>2850927.679098154</v>
      </c>
      <c r="AS49">
        <v>299158</v>
      </c>
      <c r="BC49">
        <v>1956</v>
      </c>
      <c r="BD49">
        <v>1048901</v>
      </c>
      <c r="BE49">
        <v>801852</v>
      </c>
      <c r="BG49">
        <f t="shared" si="81"/>
        <v>299158</v>
      </c>
      <c r="BH49" s="7">
        <v>202495</v>
      </c>
      <c r="BI49" s="7">
        <v>89659</v>
      </c>
      <c r="BJ49" s="7">
        <v>7541</v>
      </c>
      <c r="BK49" s="7">
        <v>14005</v>
      </c>
      <c r="BL49" s="1">
        <f t="shared" si="15"/>
        <v>2463611</v>
      </c>
      <c r="BQ49">
        <v>1956</v>
      </c>
      <c r="BR49" s="42">
        <v>3626.5640000000003</v>
      </c>
      <c r="BS49" s="42">
        <v>2642.7</v>
      </c>
      <c r="BT49" s="42">
        <v>1386.623</v>
      </c>
      <c r="BU49" s="42">
        <v>862.64599999999996</v>
      </c>
      <c r="BV49" s="42">
        <v>693.66</v>
      </c>
      <c r="BW49" s="42">
        <v>320.98599999999999</v>
      </c>
      <c r="BX49" s="42">
        <v>34.57</v>
      </c>
      <c r="BY49" s="42">
        <v>40.055</v>
      </c>
      <c r="BZ49" s="42">
        <f t="shared" si="0"/>
        <v>9607.8040000000019</v>
      </c>
      <c r="CB49" s="39">
        <v>1956</v>
      </c>
      <c r="CM49">
        <v>1956</v>
      </c>
      <c r="CN49" s="3">
        <f t="shared" si="16"/>
        <v>0.28922721341743862</v>
      </c>
      <c r="CO49" s="3">
        <f t="shared" si="17"/>
        <v>0.30342150073788171</v>
      </c>
      <c r="CP49" s="25">
        <f t="shared" si="113"/>
        <v>0.27932370882219165</v>
      </c>
      <c r="CQ49" s="3">
        <f t="shared" si="19"/>
        <v>0.34679115187458126</v>
      </c>
      <c r="CR49" s="3">
        <f t="shared" si="20"/>
        <v>0.29192255571894016</v>
      </c>
      <c r="CS49" s="3">
        <f t="shared" si="21"/>
        <v>0.27932370882219165</v>
      </c>
      <c r="CT49" s="3">
        <f t="shared" si="22"/>
        <v>0.21813711310384726</v>
      </c>
      <c r="CU49" s="3">
        <f t="shared" si="23"/>
        <v>0.34964423917113968</v>
      </c>
      <c r="CV49" s="3">
        <f t="shared" si="24"/>
        <v>0.25641769961169064</v>
      </c>
      <c r="CX49" s="1">
        <v>1956</v>
      </c>
      <c r="CY49" s="3">
        <f t="shared" si="25"/>
        <v>0.28922721341743862</v>
      </c>
      <c r="CZ49" s="3">
        <f t="shared" si="26"/>
        <v>0.30342150073788171</v>
      </c>
      <c r="DA49" s="25">
        <f t="shared" si="95"/>
        <v>0.27932370882219165</v>
      </c>
      <c r="DB49" s="3">
        <f t="shared" si="27"/>
        <v>0.34679115187458126</v>
      </c>
      <c r="DC49" s="3">
        <f t="shared" si="28"/>
        <v>0.29192255571894016</v>
      </c>
      <c r="DD49" s="3">
        <f t="shared" si="29"/>
        <v>0.27932370882219165</v>
      </c>
      <c r="DE49" s="18">
        <f t="shared" si="78"/>
        <v>0.21813711310384726</v>
      </c>
      <c r="DF49" s="3">
        <f t="shared" si="79"/>
        <v>0.34964423917113968</v>
      </c>
      <c r="DG49" s="3">
        <f t="shared" si="30"/>
        <v>0.29673041613860501</v>
      </c>
      <c r="DI49">
        <v>1956</v>
      </c>
      <c r="DM49">
        <v>1956</v>
      </c>
      <c r="EI49">
        <v>1956</v>
      </c>
      <c r="FF49">
        <f t="shared" si="1"/>
        <v>1956</v>
      </c>
      <c r="FG49">
        <f t="shared" si="31"/>
        <v>1048901</v>
      </c>
      <c r="FH49">
        <f t="shared" si="32"/>
        <v>1006301.4552180934</v>
      </c>
      <c r="FI49" s="4">
        <f t="shared" si="33"/>
        <v>0.28922721341743862</v>
      </c>
      <c r="FJ49" s="4">
        <f t="shared" si="34"/>
        <v>0.27748068287726158</v>
      </c>
      <c r="FK49">
        <f t="shared" si="85"/>
        <v>-0.43259679027210612</v>
      </c>
      <c r="FL49">
        <f t="shared" si="35"/>
        <v>-0.50006778753289938</v>
      </c>
      <c r="FM49">
        <v>12</v>
      </c>
      <c r="FN49">
        <v>0</v>
      </c>
      <c r="FO49">
        <v>0</v>
      </c>
      <c r="FQ49">
        <v>1956</v>
      </c>
      <c r="FR49">
        <f t="shared" si="36"/>
        <v>801852</v>
      </c>
      <c r="FS49">
        <f t="shared" si="37"/>
        <v>762950.55306589766</v>
      </c>
      <c r="FT49" s="3">
        <f t="shared" si="38"/>
        <v>0.30342150073788171</v>
      </c>
      <c r="FU49" s="3">
        <f t="shared" si="39"/>
        <v>0.28870115906682475</v>
      </c>
      <c r="FV49">
        <f t="shared" si="93"/>
        <v>-0.4086377138228659</v>
      </c>
      <c r="FW49" s="39">
        <f t="shared" si="40"/>
        <v>-0.49010027318907423</v>
      </c>
      <c r="FX49">
        <v>12</v>
      </c>
      <c r="FY49" s="1">
        <v>1</v>
      </c>
      <c r="FZ49" s="42">
        <v>0</v>
      </c>
      <c r="GA49" s="42"/>
      <c r="GB49" s="42"/>
      <c r="GC49">
        <v>1956</v>
      </c>
      <c r="GD49">
        <f t="shared" si="41"/>
        <v>387316.67909815389</v>
      </c>
      <c r="GE49">
        <f t="shared" si="42"/>
        <v>375458.50286377006</v>
      </c>
      <c r="GF49">
        <f t="shared" si="43"/>
        <v>0.27932370882219171</v>
      </c>
      <c r="GG49" s="3">
        <f t="shared" si="44"/>
        <v>0.27077187012170578</v>
      </c>
      <c r="GH49">
        <f t="shared" si="86"/>
        <v>-0.51111938268690926</v>
      </c>
      <c r="GI49">
        <f t="shared" si="45"/>
        <v>-0.56041183388519555</v>
      </c>
      <c r="GJ49">
        <v>12</v>
      </c>
      <c r="GK49">
        <v>0</v>
      </c>
      <c r="GM49">
        <v>1956</v>
      </c>
      <c r="GN49">
        <f t="shared" si="46"/>
        <v>299158</v>
      </c>
      <c r="GO49">
        <f t="shared" si="47"/>
        <v>287456.59988260426</v>
      </c>
      <c r="GP49" s="3">
        <f t="shared" si="48"/>
        <v>0.34679115187458126</v>
      </c>
      <c r="GQ49" s="3">
        <f t="shared" si="49"/>
        <v>0.33322660730195736</v>
      </c>
      <c r="GR49">
        <f t="shared" si="87"/>
        <v>-9.9857404972647487E-2</v>
      </c>
      <c r="GS49" s="39">
        <f t="shared" si="50"/>
        <v>-0.1745425575180688</v>
      </c>
      <c r="GT49">
        <v>12</v>
      </c>
      <c r="GU49">
        <v>0</v>
      </c>
      <c r="GV49" s="39">
        <v>0</v>
      </c>
      <c r="GX49">
        <v>1956</v>
      </c>
      <c r="GY49">
        <f t="shared" si="51"/>
        <v>202495.00000000003</v>
      </c>
      <c r="GZ49">
        <f t="shared" si="52"/>
        <v>194807.42148954337</v>
      </c>
      <c r="HA49">
        <f t="shared" si="53"/>
        <v>0.29192255571894016</v>
      </c>
      <c r="HB49" s="3">
        <f t="shared" si="54"/>
        <v>0.28083992372277972</v>
      </c>
      <c r="HC49" s="39">
        <f t="shared" si="88"/>
        <v>-0.42847753722346887</v>
      </c>
      <c r="HD49">
        <f t="shared" si="55"/>
        <v>-0.4916140587755029</v>
      </c>
      <c r="HE49">
        <v>12</v>
      </c>
      <c r="HF49">
        <v>0</v>
      </c>
      <c r="HG49" s="39">
        <v>0</v>
      </c>
      <c r="HI49">
        <v>1956</v>
      </c>
      <c r="HJ49">
        <f t="shared" si="96"/>
        <v>89659</v>
      </c>
      <c r="HK49">
        <f t="shared" si="97"/>
        <v>80796.999027508675</v>
      </c>
      <c r="HL49">
        <f t="shared" si="98"/>
        <v>0.27932370882219165</v>
      </c>
      <c r="HM49" s="3">
        <f t="shared" si="59"/>
        <v>0.25171502504005994</v>
      </c>
      <c r="HN49">
        <f t="shared" si="89"/>
        <v>-0.5217992219241766</v>
      </c>
      <c r="HO49">
        <f t="shared" si="60"/>
        <v>-0.68287455763475191</v>
      </c>
      <c r="HP49">
        <v>12</v>
      </c>
      <c r="HQ49">
        <v>0</v>
      </c>
      <c r="HS49">
        <v>1956</v>
      </c>
      <c r="HT49" s="1">
        <f t="shared" si="99"/>
        <v>7540.9999999999991</v>
      </c>
      <c r="HU49" s="1">
        <f t="shared" si="100"/>
        <v>6693.4382440378304</v>
      </c>
      <c r="HV49" s="3">
        <f t="shared" si="101"/>
        <v>0.21813711310384723</v>
      </c>
      <c r="HW49" s="3">
        <f t="shared" si="64"/>
        <v>0.19361985085443537</v>
      </c>
      <c r="HX49" s="39">
        <f t="shared" si="90"/>
        <v>-0.87228106032872199</v>
      </c>
      <c r="HY49" s="37">
        <f t="shared" si="65"/>
        <v>-1.0374182723447181</v>
      </c>
      <c r="HZ49">
        <v>12</v>
      </c>
      <c r="IA49">
        <v>0</v>
      </c>
      <c r="IB49">
        <v>1</v>
      </c>
      <c r="IC49" s="37">
        <v>0</v>
      </c>
      <c r="IE49">
        <v>1956</v>
      </c>
      <c r="IF49" s="1">
        <f t="shared" si="102"/>
        <v>14004.999999999998</v>
      </c>
      <c r="IG49">
        <f t="shared" si="103"/>
        <v>13659.619807920048</v>
      </c>
      <c r="IH49">
        <f t="shared" si="104"/>
        <v>0.34964423917113963</v>
      </c>
      <c r="II49" s="5">
        <f t="shared" si="69"/>
        <v>0.34102159051104852</v>
      </c>
      <c r="IJ49" s="37">
        <f t="shared" si="91"/>
        <v>-0.30714731583534749</v>
      </c>
      <c r="IK49" s="39">
        <f t="shared" si="70"/>
        <v>-0.35009450666688502</v>
      </c>
      <c r="IL49">
        <v>12</v>
      </c>
      <c r="IM49">
        <v>0</v>
      </c>
      <c r="IN49">
        <v>0</v>
      </c>
      <c r="IO49" s="39">
        <v>0</v>
      </c>
      <c r="IQ49">
        <v>1956</v>
      </c>
      <c r="IR49" s="42">
        <f t="shared" si="105"/>
        <v>2850927.679098154</v>
      </c>
      <c r="IS49" s="1">
        <f t="shared" si="106"/>
        <v>2728124.5895993747</v>
      </c>
      <c r="IT49" s="1">
        <f t="shared" si="107"/>
        <v>2736096.7484645178</v>
      </c>
      <c r="IV49">
        <v>1956</v>
      </c>
      <c r="IW49" s="3">
        <f t="shared" si="108"/>
        <v>0.29673489802196862</v>
      </c>
      <c r="IX49" s="3">
        <f t="shared" si="109"/>
        <v>0.28394881802328337</v>
      </c>
      <c r="IY49" s="3">
        <f t="shared" si="110"/>
        <v>0.28478287807380959</v>
      </c>
    </row>
    <row r="50" spans="1:259" x14ac:dyDescent="0.25">
      <c r="A50">
        <v>1957</v>
      </c>
      <c r="B50" s="42">
        <v>2974.7653666475048</v>
      </c>
      <c r="C50" s="1">
        <f t="shared" si="92"/>
        <v>2908.6955321616006</v>
      </c>
      <c r="D50" s="8"/>
      <c r="E50">
        <v>1957</v>
      </c>
      <c r="F50" s="3">
        <f t="shared" si="94"/>
        <v>0.30259105866275554</v>
      </c>
      <c r="G50" s="3">
        <f t="shared" si="82"/>
        <v>0.29587048117220427</v>
      </c>
      <c r="I50">
        <v>1957</v>
      </c>
      <c r="J50">
        <f t="shared" si="83"/>
        <v>-0.35698951139841612</v>
      </c>
      <c r="K50">
        <f t="shared" si="84"/>
        <v>-0.39487260610258024</v>
      </c>
      <c r="N50">
        <v>13</v>
      </c>
      <c r="Q50" s="1">
        <v>3010.3192036609244</v>
      </c>
      <c r="V50" s="1">
        <f t="shared" si="111"/>
        <v>398.76536664750483</v>
      </c>
      <c r="W50">
        <v>2576</v>
      </c>
      <c r="X50" s="1">
        <v>1418.3816664592784</v>
      </c>
      <c r="Y50" s="1">
        <v>9830.9757723639377</v>
      </c>
      <c r="Z50" s="28">
        <f t="shared" si="112"/>
        <v>1.1686021753342097</v>
      </c>
      <c r="AA50" s="42"/>
      <c r="AC50">
        <v>1957</v>
      </c>
      <c r="AD50" s="8">
        <f t="shared" si="7"/>
        <v>1091466.9999999998</v>
      </c>
      <c r="AE50" s="8">
        <f t="shared" si="8"/>
        <v>831847</v>
      </c>
      <c r="AF50" s="8">
        <f t="shared" si="9"/>
        <v>392530.36664750485</v>
      </c>
      <c r="AG50" s="8">
        <f t="shared" si="10"/>
        <v>315044.00000000006</v>
      </c>
      <c r="AH50" s="8">
        <f t="shared" si="11"/>
        <v>229738.99999999997</v>
      </c>
      <c r="AI50" s="8">
        <f t="shared" si="12"/>
        <v>90988</v>
      </c>
      <c r="AJ50" s="8">
        <f t="shared" si="13"/>
        <v>7961</v>
      </c>
      <c r="AK50" s="8">
        <f t="shared" si="14"/>
        <v>15188.999999999998</v>
      </c>
      <c r="AL50" s="1">
        <f t="shared" si="77"/>
        <v>2974765.3666475047</v>
      </c>
      <c r="AS50">
        <v>315044</v>
      </c>
      <c r="BC50">
        <v>1957</v>
      </c>
      <c r="BD50">
        <v>1091467</v>
      </c>
      <c r="BE50">
        <v>831847</v>
      </c>
      <c r="BG50">
        <f t="shared" si="81"/>
        <v>315044</v>
      </c>
      <c r="BH50" s="7">
        <v>229739</v>
      </c>
      <c r="BI50" s="7">
        <v>90988</v>
      </c>
      <c r="BJ50" s="7">
        <v>7961</v>
      </c>
      <c r="BK50" s="7">
        <v>15189</v>
      </c>
      <c r="BL50" s="1">
        <f t="shared" si="15"/>
        <v>2582235</v>
      </c>
      <c r="BQ50">
        <v>1957</v>
      </c>
      <c r="BR50" s="42">
        <v>3701.0680000000002</v>
      </c>
      <c r="BS50" s="42">
        <v>2708.08</v>
      </c>
      <c r="BT50" s="42">
        <v>1418.3820000000001</v>
      </c>
      <c r="BU50" s="42">
        <v>887.99599999999998</v>
      </c>
      <c r="BV50" s="42">
        <v>707.74399999999991</v>
      </c>
      <c r="BW50" s="42">
        <v>328.779</v>
      </c>
      <c r="BX50" s="42">
        <v>36.024000000000001</v>
      </c>
      <c r="BY50" s="42">
        <v>43.051000000000002</v>
      </c>
      <c r="BZ50" s="42">
        <f t="shared" si="0"/>
        <v>9831.1239999999998</v>
      </c>
      <c r="CB50" s="39">
        <v>1957</v>
      </c>
      <c r="CM50">
        <v>1957</v>
      </c>
      <c r="CN50" s="3">
        <f t="shared" si="16"/>
        <v>0.29490595687515059</v>
      </c>
      <c r="CO50" s="3">
        <f t="shared" si="17"/>
        <v>0.30717224011107502</v>
      </c>
      <c r="CP50" s="25">
        <f t="shared" si="113"/>
        <v>0.27674516924742759</v>
      </c>
      <c r="CQ50" s="3">
        <f t="shared" si="19"/>
        <v>0.35478087739133962</v>
      </c>
      <c r="CR50" s="3">
        <f t="shared" si="20"/>
        <v>0.32460748519238597</v>
      </c>
      <c r="CS50" s="3">
        <f t="shared" si="21"/>
        <v>0.27674516924742759</v>
      </c>
      <c r="CT50" s="3">
        <f t="shared" si="22"/>
        <v>0.22099156118143459</v>
      </c>
      <c r="CU50" s="3">
        <f t="shared" si="23"/>
        <v>0.35281410420199294</v>
      </c>
      <c r="CV50" s="3">
        <f t="shared" si="24"/>
        <v>0.26265918322258985</v>
      </c>
      <c r="CX50" s="1">
        <v>1957</v>
      </c>
      <c r="CY50" s="3">
        <f t="shared" si="25"/>
        <v>0.29490595687515059</v>
      </c>
      <c r="CZ50" s="3">
        <f t="shared" si="26"/>
        <v>0.30717224011107502</v>
      </c>
      <c r="DA50" s="25">
        <f t="shared" si="95"/>
        <v>0.27674516924742759</v>
      </c>
      <c r="DB50" s="3">
        <f t="shared" si="27"/>
        <v>0.35478087739133962</v>
      </c>
      <c r="DC50" s="3">
        <f t="shared" si="28"/>
        <v>0.32460748519238597</v>
      </c>
      <c r="DD50" s="3">
        <f t="shared" si="29"/>
        <v>0.27674516924742759</v>
      </c>
      <c r="DE50" s="18">
        <f t="shared" si="78"/>
        <v>0.22099156118143459</v>
      </c>
      <c r="DF50" s="3">
        <f t="shared" si="79"/>
        <v>0.35281410420199294</v>
      </c>
      <c r="DG50" s="3">
        <f t="shared" si="30"/>
        <v>0.30258649638103485</v>
      </c>
      <c r="DI50">
        <v>1957</v>
      </c>
      <c r="DM50">
        <v>1957</v>
      </c>
      <c r="EI50">
        <v>1957</v>
      </c>
      <c r="FF50">
        <f t="shared" si="1"/>
        <v>1957</v>
      </c>
      <c r="FG50">
        <f t="shared" si="31"/>
        <v>1091466.9999999998</v>
      </c>
      <c r="FH50">
        <f t="shared" si="32"/>
        <v>1068278.6793361576</v>
      </c>
      <c r="FI50" s="4">
        <f t="shared" si="33"/>
        <v>0.29490595687515053</v>
      </c>
      <c r="FJ50" s="4">
        <f t="shared" si="34"/>
        <v>0.28864065165410568</v>
      </c>
      <c r="FK50">
        <f t="shared" si="85"/>
        <v>-0.40033192318734939</v>
      </c>
      <c r="FL50">
        <f t="shared" si="35"/>
        <v>-0.4359418468444618</v>
      </c>
      <c r="FM50">
        <v>13</v>
      </c>
      <c r="FN50">
        <v>0</v>
      </c>
      <c r="FO50">
        <v>0</v>
      </c>
      <c r="FQ50">
        <v>1957</v>
      </c>
      <c r="FR50">
        <f t="shared" si="36"/>
        <v>831847</v>
      </c>
      <c r="FS50">
        <f t="shared" si="37"/>
        <v>810568.12134728685</v>
      </c>
      <c r="FT50" s="3">
        <f t="shared" si="38"/>
        <v>0.30717224011107502</v>
      </c>
      <c r="FU50" s="3">
        <f t="shared" si="39"/>
        <v>0.29931468839446651</v>
      </c>
      <c r="FV50">
        <f t="shared" si="93"/>
        <v>-0.38810319921628894</v>
      </c>
      <c r="FW50" s="39">
        <f t="shared" si="40"/>
        <v>-0.43121969917893144</v>
      </c>
      <c r="FX50">
        <v>13</v>
      </c>
      <c r="FY50" s="1">
        <v>1</v>
      </c>
      <c r="FZ50" s="42">
        <v>0</v>
      </c>
      <c r="GA50" s="42"/>
      <c r="GB50" s="42"/>
      <c r="GC50">
        <v>1957</v>
      </c>
      <c r="GD50">
        <f t="shared" si="41"/>
        <v>392530.36664750485</v>
      </c>
      <c r="GE50">
        <f t="shared" si="42"/>
        <v>399328.21007138572</v>
      </c>
      <c r="GF50">
        <f t="shared" si="43"/>
        <v>0.27674516924742759</v>
      </c>
      <c r="GG50" s="3">
        <f t="shared" si="44"/>
        <v>0.2815378438751942</v>
      </c>
      <c r="GH50">
        <f t="shared" si="86"/>
        <v>-0.52591554173830091</v>
      </c>
      <c r="GI50">
        <f t="shared" si="45"/>
        <v>-0.49845785856830771</v>
      </c>
      <c r="GJ50">
        <v>13</v>
      </c>
      <c r="GK50">
        <v>0</v>
      </c>
      <c r="GM50">
        <v>1957</v>
      </c>
      <c r="GN50">
        <f t="shared" si="46"/>
        <v>315044.00000000006</v>
      </c>
      <c r="GO50">
        <f t="shared" si="47"/>
        <v>305779.5040475335</v>
      </c>
      <c r="GP50" s="3">
        <f t="shared" si="48"/>
        <v>0.35478087739133968</v>
      </c>
      <c r="GQ50" s="3">
        <f t="shared" si="49"/>
        <v>0.34434783945821101</v>
      </c>
      <c r="GR50">
        <f t="shared" si="87"/>
        <v>-5.6009830159081897E-2</v>
      </c>
      <c r="GS50" s="39">
        <f t="shared" si="50"/>
        <v>-0.11328351699269179</v>
      </c>
      <c r="GT50">
        <v>13</v>
      </c>
      <c r="GU50">
        <v>0</v>
      </c>
      <c r="GV50" s="39">
        <v>0</v>
      </c>
      <c r="GX50">
        <v>1957</v>
      </c>
      <c r="GY50">
        <f t="shared" si="51"/>
        <v>229738.99999999997</v>
      </c>
      <c r="GZ50">
        <f t="shared" si="52"/>
        <v>206500.74180329379</v>
      </c>
      <c r="HA50">
        <f t="shared" si="53"/>
        <v>0.32460748519238591</v>
      </c>
      <c r="HB50" s="3">
        <f t="shared" si="54"/>
        <v>0.29177321433073794</v>
      </c>
      <c r="HC50" s="39">
        <f t="shared" si="88"/>
        <v>-0.24660717748241909</v>
      </c>
      <c r="HD50">
        <f t="shared" si="55"/>
        <v>-0.42932248508338944</v>
      </c>
      <c r="HE50">
        <v>13</v>
      </c>
      <c r="HF50">
        <v>0</v>
      </c>
      <c r="HG50" s="39">
        <v>0</v>
      </c>
      <c r="HI50">
        <v>1957</v>
      </c>
      <c r="HJ50">
        <f t="shared" si="96"/>
        <v>90988</v>
      </c>
      <c r="HK50">
        <f t="shared" si="97"/>
        <v>86570.439300997066</v>
      </c>
      <c r="HL50">
        <f t="shared" si="98"/>
        <v>0.27674516924742759</v>
      </c>
      <c r="HM50" s="3">
        <f t="shared" si="59"/>
        <v>0.26330890750624908</v>
      </c>
      <c r="HN50">
        <f t="shared" si="89"/>
        <v>-0.5365368815071907</v>
      </c>
      <c r="HO50">
        <f t="shared" si="60"/>
        <v>-0.6143017186450046</v>
      </c>
      <c r="HP50">
        <v>13</v>
      </c>
      <c r="HQ50">
        <v>0</v>
      </c>
      <c r="HS50">
        <v>1957</v>
      </c>
      <c r="HT50" s="1">
        <f t="shared" si="99"/>
        <v>7961</v>
      </c>
      <c r="HU50" s="1">
        <f t="shared" si="100"/>
        <v>7493.5005319894699</v>
      </c>
      <c r="HV50" s="3">
        <f t="shared" si="101"/>
        <v>0.22099156118143459</v>
      </c>
      <c r="HW50" s="3">
        <f t="shared" si="64"/>
        <v>0.20801411647761131</v>
      </c>
      <c r="HX50" s="39">
        <f t="shared" si="90"/>
        <v>-0.85379562671041442</v>
      </c>
      <c r="HY50" s="37">
        <f t="shared" si="65"/>
        <v>-0.93901100917800517</v>
      </c>
      <c r="HZ50">
        <v>13</v>
      </c>
      <c r="IA50">
        <v>0</v>
      </c>
      <c r="IB50">
        <v>1</v>
      </c>
      <c r="IC50" s="37">
        <v>0</v>
      </c>
      <c r="IE50">
        <v>1957</v>
      </c>
      <c r="IF50" s="1">
        <f t="shared" si="102"/>
        <v>15188.999999999998</v>
      </c>
      <c r="IG50">
        <f t="shared" si="103"/>
        <v>15382.084397324321</v>
      </c>
      <c r="IH50">
        <f t="shared" si="104"/>
        <v>0.35281410420199288</v>
      </c>
      <c r="II50" s="5">
        <f t="shared" si="69"/>
        <v>0.35729911958663724</v>
      </c>
      <c r="IJ50" s="37">
        <f t="shared" si="91"/>
        <v>-0.29143145384750124</v>
      </c>
      <c r="IK50" s="39">
        <f t="shared" si="70"/>
        <v>-0.26925564620878517</v>
      </c>
      <c r="IL50">
        <v>13</v>
      </c>
      <c r="IM50">
        <v>0</v>
      </c>
      <c r="IN50">
        <v>0</v>
      </c>
      <c r="IO50" s="39">
        <v>0</v>
      </c>
      <c r="IQ50">
        <v>1957</v>
      </c>
      <c r="IR50" s="42">
        <f t="shared" si="105"/>
        <v>2974765.3666475047</v>
      </c>
      <c r="IS50" s="1">
        <f t="shared" si="106"/>
        <v>2899901.2808359684</v>
      </c>
      <c r="IT50" s="1">
        <f t="shared" si="107"/>
        <v>2908695.5321616004</v>
      </c>
      <c r="IV50">
        <v>1957</v>
      </c>
      <c r="IW50" s="3">
        <f t="shared" si="108"/>
        <v>0.30259105866275554</v>
      </c>
      <c r="IX50" s="3">
        <f t="shared" si="109"/>
        <v>0.29497148859438332</v>
      </c>
      <c r="IY50" s="3">
        <f t="shared" si="110"/>
        <v>0.29587048117220427</v>
      </c>
    </row>
    <row r="51" spans="1:259" x14ac:dyDescent="0.25">
      <c r="A51">
        <v>1958</v>
      </c>
      <c r="B51" s="42">
        <v>3155.1758882431054</v>
      </c>
      <c r="C51" s="1">
        <f t="shared" si="92"/>
        <v>3083.9656068562981</v>
      </c>
      <c r="D51" s="8"/>
      <c r="E51">
        <v>1958</v>
      </c>
      <c r="F51" s="3">
        <f t="shared" si="94"/>
        <v>0.31418629476593363</v>
      </c>
      <c r="G51" s="3">
        <f t="shared" si="82"/>
        <v>0.30709531307406396</v>
      </c>
      <c r="I51">
        <v>1958</v>
      </c>
      <c r="J51">
        <f t="shared" si="83"/>
        <v>-0.29220412495470754</v>
      </c>
      <c r="K51">
        <f t="shared" si="84"/>
        <v>-0.33174231124161846</v>
      </c>
      <c r="N51">
        <v>14</v>
      </c>
      <c r="Q51" s="1">
        <v>3157.2228144040073</v>
      </c>
      <c r="V51" s="1">
        <f t="shared" si="111"/>
        <v>452.17588824310542</v>
      </c>
      <c r="W51">
        <v>2703</v>
      </c>
      <c r="X51" s="1">
        <v>1444.7744383781878</v>
      </c>
      <c r="Y51" s="1">
        <v>10042.372760383094</v>
      </c>
      <c r="Z51" s="28">
        <f t="shared" si="112"/>
        <v>1.1680439564942684</v>
      </c>
      <c r="AA51" s="42"/>
      <c r="AC51">
        <v>1958</v>
      </c>
      <c r="AD51" s="8">
        <f t="shared" si="7"/>
        <v>1149471.9999999998</v>
      </c>
      <c r="AE51" s="8">
        <f t="shared" si="8"/>
        <v>879779</v>
      </c>
      <c r="AF51" s="8">
        <f t="shared" si="9"/>
        <v>429946.88824310555</v>
      </c>
      <c r="AG51" s="8">
        <f t="shared" si="10"/>
        <v>328833</v>
      </c>
      <c r="AH51" s="8">
        <f t="shared" si="11"/>
        <v>241212.00000000003</v>
      </c>
      <c r="AI51" s="8">
        <f t="shared" si="12"/>
        <v>99946</v>
      </c>
      <c r="AJ51" s="8">
        <f t="shared" si="13"/>
        <v>8821</v>
      </c>
      <c r="AK51" s="8">
        <f t="shared" si="14"/>
        <v>17166</v>
      </c>
      <c r="AL51" s="1">
        <f t="shared" si="77"/>
        <v>3155175.8882431053</v>
      </c>
      <c r="AS51">
        <v>328833</v>
      </c>
      <c r="BC51">
        <v>1958</v>
      </c>
      <c r="BD51">
        <v>1149472</v>
      </c>
      <c r="BE51">
        <v>879779</v>
      </c>
      <c r="BG51">
        <f t="shared" si="81"/>
        <v>328833</v>
      </c>
      <c r="BH51" s="7">
        <v>241212</v>
      </c>
      <c r="BI51" s="7">
        <v>99946</v>
      </c>
      <c r="BJ51" s="7">
        <v>8821</v>
      </c>
      <c r="BK51" s="7">
        <v>17166</v>
      </c>
      <c r="BL51" s="1">
        <f t="shared" si="15"/>
        <v>2725229</v>
      </c>
      <c r="BQ51">
        <v>1958</v>
      </c>
      <c r="BR51" s="42">
        <v>3772.09</v>
      </c>
      <c r="BS51" s="42">
        <v>2773.0329999999999</v>
      </c>
      <c r="BT51" s="42">
        <v>1444.7739999999999</v>
      </c>
      <c r="BU51" s="42">
        <v>912.41499999999996</v>
      </c>
      <c r="BV51" s="42">
        <v>720.76299999999992</v>
      </c>
      <c r="BW51" s="42">
        <v>335.85400000000004</v>
      </c>
      <c r="BX51" s="42">
        <v>37.004999999999995</v>
      </c>
      <c r="BY51" s="42">
        <v>46.632000000000005</v>
      </c>
      <c r="BZ51" s="42">
        <f t="shared" si="0"/>
        <v>10042.565999999995</v>
      </c>
      <c r="CB51" s="39">
        <v>1958</v>
      </c>
      <c r="CM51">
        <v>1958</v>
      </c>
      <c r="CN51" s="3">
        <f t="shared" si="16"/>
        <v>0.30473079910606582</v>
      </c>
      <c r="CO51" s="3">
        <f t="shared" si="17"/>
        <v>0.31726236218609732</v>
      </c>
      <c r="CP51" s="25">
        <f t="shared" si="113"/>
        <v>0.29758764224931067</v>
      </c>
      <c r="CQ51" s="3">
        <f t="shared" si="19"/>
        <v>0.36039850287424036</v>
      </c>
      <c r="CR51" s="3">
        <f t="shared" si="20"/>
        <v>0.33466201788937561</v>
      </c>
      <c r="CS51" s="3">
        <f t="shared" si="21"/>
        <v>0.29758764224931067</v>
      </c>
      <c r="CT51" s="3">
        <f t="shared" si="22"/>
        <v>0.23837319281178221</v>
      </c>
      <c r="CU51" s="3">
        <f t="shared" si="23"/>
        <v>0.36811631497683989</v>
      </c>
      <c r="CV51" s="3">
        <f t="shared" si="24"/>
        <v>0.27136779584022663</v>
      </c>
      <c r="CX51" s="1">
        <v>1958</v>
      </c>
      <c r="CY51" s="3">
        <f t="shared" si="25"/>
        <v>0.30473079910606582</v>
      </c>
      <c r="CZ51" s="3">
        <f t="shared" si="26"/>
        <v>0.31726236218609732</v>
      </c>
      <c r="DA51" s="25">
        <f t="shared" si="95"/>
        <v>0.29758764224931067</v>
      </c>
      <c r="DB51" s="3">
        <f t="shared" si="27"/>
        <v>0.36039850287424036</v>
      </c>
      <c r="DC51" s="3">
        <f t="shared" si="28"/>
        <v>0.33466201788937561</v>
      </c>
      <c r="DD51" s="3">
        <f t="shared" si="29"/>
        <v>0.29758764224931067</v>
      </c>
      <c r="DE51" s="18">
        <f t="shared" si="78"/>
        <v>0.23837319281178221</v>
      </c>
      <c r="DF51" s="3">
        <f t="shared" si="79"/>
        <v>0.36811631497683989</v>
      </c>
      <c r="DG51" s="3">
        <f t="shared" si="30"/>
        <v>0.31418024917566956</v>
      </c>
      <c r="DI51">
        <v>1958</v>
      </c>
      <c r="DM51">
        <v>1958</v>
      </c>
      <c r="EI51">
        <v>1958</v>
      </c>
      <c r="FF51">
        <f t="shared" si="1"/>
        <v>1958</v>
      </c>
      <c r="FG51">
        <f t="shared" si="31"/>
        <v>1149471.9999999998</v>
      </c>
      <c r="FH51">
        <f t="shared" si="32"/>
        <v>1131457.9956102744</v>
      </c>
      <c r="FI51" s="4">
        <f t="shared" si="33"/>
        <v>0.30473079910606576</v>
      </c>
      <c r="FJ51" s="4">
        <f t="shared" si="34"/>
        <v>0.29995519608765281</v>
      </c>
      <c r="FK51">
        <f t="shared" si="85"/>
        <v>-0.34498230040939837</v>
      </c>
      <c r="FL51">
        <f t="shared" si="35"/>
        <v>-0.37181590615602422</v>
      </c>
      <c r="FM51">
        <v>14</v>
      </c>
      <c r="FN51">
        <v>0</v>
      </c>
      <c r="FO51">
        <v>0</v>
      </c>
      <c r="FQ51">
        <v>1958</v>
      </c>
      <c r="FR51">
        <f t="shared" si="36"/>
        <v>879779</v>
      </c>
      <c r="FS51">
        <f t="shared" si="37"/>
        <v>859811.33995670255</v>
      </c>
      <c r="FT51" s="3">
        <f t="shared" si="38"/>
        <v>0.31726236218609732</v>
      </c>
      <c r="FU51" s="3">
        <f t="shared" si="39"/>
        <v>0.3100617049839301</v>
      </c>
      <c r="FV51">
        <f t="shared" si="93"/>
        <v>-0.33324828236723497</v>
      </c>
      <c r="FW51" s="39">
        <f t="shared" si="40"/>
        <v>-0.37233912516878864</v>
      </c>
      <c r="FX51">
        <v>14</v>
      </c>
      <c r="FY51" s="1">
        <v>1</v>
      </c>
      <c r="FZ51" s="42">
        <v>0</v>
      </c>
      <c r="GA51" s="42"/>
      <c r="GB51" s="42"/>
      <c r="GC51">
        <v>1958</v>
      </c>
      <c r="GD51">
        <f t="shared" si="41"/>
        <v>429946.88824310555</v>
      </c>
      <c r="GE51">
        <f t="shared" si="42"/>
        <v>422549.99196953414</v>
      </c>
      <c r="GF51">
        <f t="shared" si="43"/>
        <v>0.29758764224931072</v>
      </c>
      <c r="GG51" s="3">
        <f t="shared" si="44"/>
        <v>0.29246788215287245</v>
      </c>
      <c r="GH51">
        <f t="shared" si="86"/>
        <v>-0.40777189253539076</v>
      </c>
      <c r="GI51">
        <f t="shared" si="45"/>
        <v>-0.43650388325141976</v>
      </c>
      <c r="GJ51">
        <v>14</v>
      </c>
      <c r="GK51">
        <v>0</v>
      </c>
      <c r="GM51">
        <v>1958</v>
      </c>
      <c r="GN51">
        <f t="shared" si="46"/>
        <v>328833</v>
      </c>
      <c r="GO51">
        <f t="shared" si="47"/>
        <v>324370.53428119601</v>
      </c>
      <c r="GP51" s="3">
        <f t="shared" si="48"/>
        <v>0.36039850287424036</v>
      </c>
      <c r="GQ51" s="3">
        <f t="shared" si="49"/>
        <v>0.35550767389970134</v>
      </c>
      <c r="GR51">
        <f t="shared" si="87"/>
        <v>-2.5215018765740126E-2</v>
      </c>
      <c r="GS51" s="39">
        <f t="shared" si="50"/>
        <v>-5.2024476467314673E-2</v>
      </c>
      <c r="GT51">
        <v>14</v>
      </c>
      <c r="GU51">
        <v>0</v>
      </c>
      <c r="GV51" s="39">
        <v>0</v>
      </c>
      <c r="GX51">
        <v>1958</v>
      </c>
      <c r="GY51">
        <f t="shared" si="51"/>
        <v>241212.00000000003</v>
      </c>
      <c r="GZ51">
        <f t="shared" si="52"/>
        <v>218284.08561712751</v>
      </c>
      <c r="HA51">
        <f t="shared" si="53"/>
        <v>0.33466201788937566</v>
      </c>
      <c r="HB51" s="3">
        <f t="shared" si="54"/>
        <v>0.30285140277334927</v>
      </c>
      <c r="HC51" s="39">
        <f t="shared" si="88"/>
        <v>-0.19160012209686644</v>
      </c>
      <c r="HD51">
        <f t="shared" si="55"/>
        <v>-0.36703091139127597</v>
      </c>
      <c r="HE51">
        <v>14</v>
      </c>
      <c r="HF51">
        <v>0</v>
      </c>
      <c r="HG51" s="39">
        <v>0</v>
      </c>
      <c r="HI51">
        <v>1958</v>
      </c>
      <c r="HJ51">
        <f t="shared" si="96"/>
        <v>99946</v>
      </c>
      <c r="HK51">
        <f t="shared" si="97"/>
        <v>92407.518115745013</v>
      </c>
      <c r="HL51">
        <f t="shared" si="98"/>
        <v>0.29758764224931067</v>
      </c>
      <c r="HM51" s="3">
        <f t="shared" si="59"/>
        <v>0.27514193106452506</v>
      </c>
      <c r="HN51">
        <f t="shared" si="89"/>
        <v>-0.41888528245498113</v>
      </c>
      <c r="HO51">
        <f t="shared" si="60"/>
        <v>-0.5457288796552574</v>
      </c>
      <c r="HP51">
        <v>14</v>
      </c>
      <c r="HQ51">
        <v>0</v>
      </c>
      <c r="HS51">
        <v>1958</v>
      </c>
      <c r="HT51" s="1">
        <f t="shared" si="99"/>
        <v>8821</v>
      </c>
      <c r="HU51" s="1">
        <f t="shared" si="100"/>
        <v>8253.6564831362266</v>
      </c>
      <c r="HV51" s="3">
        <f t="shared" si="101"/>
        <v>0.23837319281178221</v>
      </c>
      <c r="HW51" s="3">
        <f t="shared" si="64"/>
        <v>0.22304165607718493</v>
      </c>
      <c r="HX51" s="39">
        <f t="shared" si="90"/>
        <v>-0.74401894863901918</v>
      </c>
      <c r="HY51" s="37">
        <f t="shared" si="65"/>
        <v>-0.84060374601129262</v>
      </c>
      <c r="HZ51">
        <v>14</v>
      </c>
      <c r="IA51">
        <v>0</v>
      </c>
      <c r="IB51">
        <v>1</v>
      </c>
      <c r="IC51" s="37">
        <v>0</v>
      </c>
      <c r="IE51">
        <v>1958</v>
      </c>
      <c r="IF51" s="1">
        <f t="shared" si="102"/>
        <v>17166</v>
      </c>
      <c r="IG51">
        <f t="shared" si="103"/>
        <v>17428.877772812964</v>
      </c>
      <c r="IH51">
        <f t="shared" si="104"/>
        <v>0.36811631497683989</v>
      </c>
      <c r="II51" s="5">
        <f t="shared" si="69"/>
        <v>0.37375359780436096</v>
      </c>
      <c r="IJ51" s="37">
        <f t="shared" si="91"/>
        <v>-0.21602987841506158</v>
      </c>
      <c r="IK51" s="39">
        <f t="shared" si="70"/>
        <v>-0.1884167857506851</v>
      </c>
      <c r="IL51">
        <v>14</v>
      </c>
      <c r="IM51">
        <v>0</v>
      </c>
      <c r="IN51">
        <v>0</v>
      </c>
      <c r="IO51" s="39">
        <v>0</v>
      </c>
      <c r="IQ51">
        <v>1958</v>
      </c>
      <c r="IR51" s="42">
        <f t="shared" si="105"/>
        <v>3155175.8882431053</v>
      </c>
      <c r="IS51" s="1">
        <f t="shared" si="106"/>
        <v>3074563.9998065289</v>
      </c>
      <c r="IT51" s="1">
        <f t="shared" si="107"/>
        <v>3083965.6068562982</v>
      </c>
      <c r="IV51">
        <v>1958</v>
      </c>
      <c r="IW51" s="3">
        <f t="shared" si="108"/>
        <v>0.31418629476593363</v>
      </c>
      <c r="IX51" s="3">
        <f t="shared" si="109"/>
        <v>0.30615322814971097</v>
      </c>
      <c r="IY51" s="3">
        <f t="shared" si="110"/>
        <v>0.30709531307406396</v>
      </c>
    </row>
    <row r="52" spans="1:259" x14ac:dyDescent="0.25">
      <c r="A52">
        <v>1959</v>
      </c>
      <c r="B52" s="42">
        <v>3288.8738264292601</v>
      </c>
      <c r="C52" s="1">
        <f t="shared" si="92"/>
        <v>3269.1414706616697</v>
      </c>
      <c r="D52" s="8"/>
      <c r="E52">
        <v>1959</v>
      </c>
      <c r="F52" s="3">
        <f t="shared" si="94"/>
        <v>0.320359257005569</v>
      </c>
      <c r="G52" s="3">
        <f t="shared" si="82"/>
        <v>0.31843718788212738</v>
      </c>
      <c r="I52">
        <v>1959</v>
      </c>
      <c r="J52">
        <f t="shared" si="83"/>
        <v>-0.25796942157794384</v>
      </c>
      <c r="K52">
        <f t="shared" si="84"/>
        <v>-0.26861201638065668</v>
      </c>
      <c r="N52">
        <v>15</v>
      </c>
      <c r="Q52" s="1">
        <v>3307.9880408684799</v>
      </c>
      <c r="V52" s="1">
        <f t="shared" si="111"/>
        <v>455.87382642926013</v>
      </c>
      <c r="W52">
        <v>2833</v>
      </c>
      <c r="X52" s="1">
        <v>1474.1058825033556</v>
      </c>
      <c r="Y52" s="1">
        <v>10266.20506356115</v>
      </c>
      <c r="Z52" s="28">
        <f t="shared" si="112"/>
        <v>1.1676625629609882</v>
      </c>
      <c r="AA52" s="42"/>
      <c r="AC52">
        <v>1959</v>
      </c>
      <c r="AD52" s="8">
        <f t="shared" si="7"/>
        <v>1227564</v>
      </c>
      <c r="AE52" s="8">
        <f t="shared" si="8"/>
        <v>908343</v>
      </c>
      <c r="AF52" s="8">
        <f t="shared" si="9"/>
        <v>439466.82642925996</v>
      </c>
      <c r="AG52" s="8">
        <f t="shared" si="10"/>
        <v>340972.99999999994</v>
      </c>
      <c r="AH52" s="8">
        <f t="shared" si="11"/>
        <v>239497</v>
      </c>
      <c r="AI52" s="8">
        <f t="shared" si="12"/>
        <v>102050.99999999999</v>
      </c>
      <c r="AJ52" s="8">
        <f t="shared" si="13"/>
        <v>9974</v>
      </c>
      <c r="AK52" s="8">
        <f t="shared" si="14"/>
        <v>21005.000000000004</v>
      </c>
      <c r="AL52" s="1">
        <f t="shared" si="77"/>
        <v>3288873.82642926</v>
      </c>
      <c r="AS52">
        <v>340973</v>
      </c>
      <c r="BC52">
        <v>1959</v>
      </c>
      <c r="BD52">
        <v>1227564</v>
      </c>
      <c r="BE52">
        <v>908343</v>
      </c>
      <c r="BG52">
        <f t="shared" si="81"/>
        <v>340973</v>
      </c>
      <c r="BH52" s="7">
        <v>239497</v>
      </c>
      <c r="BI52" s="7">
        <v>102051</v>
      </c>
      <c r="BJ52" s="7">
        <v>9974</v>
      </c>
      <c r="BK52" s="7">
        <v>21005</v>
      </c>
      <c r="BL52" s="1">
        <f t="shared" si="15"/>
        <v>2849407</v>
      </c>
      <c r="BQ52">
        <v>1959</v>
      </c>
      <c r="BR52" s="42">
        <v>3844.259</v>
      </c>
      <c r="BS52" s="42">
        <v>2843.3269999999998</v>
      </c>
      <c r="BT52" s="42">
        <v>1474.105</v>
      </c>
      <c r="BU52" s="42">
        <v>937.33100000000002</v>
      </c>
      <c r="BV52" s="42">
        <v>734.38400000000001</v>
      </c>
      <c r="BW52" s="42">
        <v>342.31</v>
      </c>
      <c r="BX52" s="42">
        <v>38.939</v>
      </c>
      <c r="BY52" s="42">
        <v>51.774999999999999</v>
      </c>
      <c r="BZ52" s="42">
        <f t="shared" si="0"/>
        <v>10266.429999999998</v>
      </c>
      <c r="CB52" s="39">
        <v>1959</v>
      </c>
      <c r="CM52">
        <v>1959</v>
      </c>
      <c r="CN52" s="3">
        <f t="shared" si="16"/>
        <v>0.31932395814121789</v>
      </c>
      <c r="CO52" s="3">
        <f t="shared" si="17"/>
        <v>0.31946483819835003</v>
      </c>
      <c r="CP52" s="25">
        <f t="shared" si="113"/>
        <v>0.29812450702579529</v>
      </c>
      <c r="CQ52" s="3">
        <f t="shared" si="19"/>
        <v>0.36377010895830819</v>
      </c>
      <c r="CR52" s="3">
        <f t="shared" si="20"/>
        <v>0.32611957776857886</v>
      </c>
      <c r="CS52" s="3">
        <f t="shared" si="21"/>
        <v>0.29812450702579529</v>
      </c>
      <c r="CT52" s="3">
        <f t="shared" si="22"/>
        <v>0.25614422558360511</v>
      </c>
      <c r="CU52" s="3">
        <f t="shared" si="23"/>
        <v>0.40569773056494451</v>
      </c>
      <c r="CV52" s="3">
        <f t="shared" si="24"/>
        <v>0.27754604083405821</v>
      </c>
      <c r="CX52" s="1">
        <v>1959</v>
      </c>
      <c r="CY52" s="3">
        <f t="shared" si="25"/>
        <v>0.31932395814121789</v>
      </c>
      <c r="CZ52" s="3">
        <f t="shared" si="26"/>
        <v>0.31946483819835003</v>
      </c>
      <c r="DA52" s="25">
        <f t="shared" si="95"/>
        <v>0.29812450702579529</v>
      </c>
      <c r="DB52" s="3">
        <f t="shared" si="27"/>
        <v>0.36377010895830819</v>
      </c>
      <c r="DC52" s="3">
        <f t="shared" si="28"/>
        <v>0.32611957776857886</v>
      </c>
      <c r="DD52" s="3">
        <f t="shared" si="29"/>
        <v>0.29812450702579529</v>
      </c>
      <c r="DE52" s="18">
        <f t="shared" si="78"/>
        <v>0.25614422558360511</v>
      </c>
      <c r="DF52" s="3">
        <f t="shared" si="79"/>
        <v>0.40569773056494451</v>
      </c>
      <c r="DG52" s="3">
        <f t="shared" si="30"/>
        <v>0.3203522379667772</v>
      </c>
      <c r="DI52">
        <v>1959</v>
      </c>
      <c r="DM52">
        <v>1959</v>
      </c>
      <c r="EI52">
        <v>1959</v>
      </c>
      <c r="FF52">
        <f t="shared" si="1"/>
        <v>1959</v>
      </c>
      <c r="FG52">
        <f t="shared" si="31"/>
        <v>1227564</v>
      </c>
      <c r="FH52">
        <f t="shared" si="32"/>
        <v>1197117.0092644647</v>
      </c>
      <c r="FI52" s="4">
        <f t="shared" si="33"/>
        <v>0.31932395814121789</v>
      </c>
      <c r="FJ52" s="4">
        <f t="shared" si="34"/>
        <v>0.31140383862389726</v>
      </c>
      <c r="FK52">
        <f t="shared" si="85"/>
        <v>-0.26370008111708865</v>
      </c>
      <c r="FL52">
        <f t="shared" si="35"/>
        <v>-0.30768996546758665</v>
      </c>
      <c r="FM52">
        <v>15</v>
      </c>
      <c r="FN52">
        <v>0</v>
      </c>
      <c r="FO52">
        <v>0</v>
      </c>
      <c r="FQ52">
        <v>1959</v>
      </c>
      <c r="FR52">
        <f t="shared" si="36"/>
        <v>908343</v>
      </c>
      <c r="FS52">
        <f t="shared" si="37"/>
        <v>912496.95226793212</v>
      </c>
      <c r="FT52" s="3">
        <f t="shared" si="38"/>
        <v>0.31946483819835003</v>
      </c>
      <c r="FU52" s="3">
        <f t="shared" si="39"/>
        <v>0.32092578597816296</v>
      </c>
      <c r="FV52">
        <f t="shared" si="93"/>
        <v>-0.32134304949476089</v>
      </c>
      <c r="FW52" s="39">
        <f t="shared" si="40"/>
        <v>-0.31345855115864585</v>
      </c>
      <c r="FX52">
        <v>15</v>
      </c>
      <c r="FY52" s="1">
        <v>1</v>
      </c>
      <c r="FZ52" s="42">
        <v>0</v>
      </c>
      <c r="GA52" s="42"/>
      <c r="GB52" s="42"/>
      <c r="GC52">
        <v>1959</v>
      </c>
      <c r="GD52">
        <f t="shared" si="41"/>
        <v>439466.82642925996</v>
      </c>
      <c r="GE52">
        <f t="shared" si="42"/>
        <v>447456.22436663567</v>
      </c>
      <c r="GF52">
        <f t="shared" si="43"/>
        <v>0.29812450702579529</v>
      </c>
      <c r="GG52" s="3">
        <f t="shared" si="44"/>
        <v>0.303544336642665</v>
      </c>
      <c r="GH52">
        <f t="shared" si="86"/>
        <v>-0.40476880854772251</v>
      </c>
      <c r="GI52">
        <f t="shared" si="45"/>
        <v>-0.3745499079345318</v>
      </c>
      <c r="GJ52">
        <v>15</v>
      </c>
      <c r="GK52">
        <v>0</v>
      </c>
      <c r="GM52">
        <v>1959</v>
      </c>
      <c r="GN52">
        <f t="shared" si="46"/>
        <v>340972.99999999994</v>
      </c>
      <c r="GO52">
        <f t="shared" si="47"/>
        <v>343705.49515139492</v>
      </c>
      <c r="GP52" s="3">
        <f t="shared" si="48"/>
        <v>0.36377010895830814</v>
      </c>
      <c r="GQ52" s="3">
        <f t="shared" si="49"/>
        <v>0.36668529596417371</v>
      </c>
      <c r="GR52">
        <f t="shared" si="87"/>
        <v>-6.7391545010235532E-3</v>
      </c>
      <c r="GS52" s="39">
        <f t="shared" si="50"/>
        <v>9.2345640580623334E-3</v>
      </c>
      <c r="GT52">
        <v>15</v>
      </c>
      <c r="GU52">
        <v>0</v>
      </c>
      <c r="GV52" s="39">
        <v>0</v>
      </c>
      <c r="GX52">
        <v>1959</v>
      </c>
      <c r="GY52">
        <f t="shared" si="51"/>
        <v>239497</v>
      </c>
      <c r="GZ52">
        <f t="shared" si="52"/>
        <v>230637.3338487889</v>
      </c>
      <c r="HA52">
        <f t="shared" si="53"/>
        <v>0.32611957776857886</v>
      </c>
      <c r="HB52" s="3">
        <f t="shared" si="54"/>
        <v>0.3140554993692522</v>
      </c>
      <c r="HC52" s="39">
        <f t="shared" si="88"/>
        <v>-0.23831297983254857</v>
      </c>
      <c r="HD52">
        <f t="shared" si="55"/>
        <v>-0.3047393376991625</v>
      </c>
      <c r="HE52">
        <v>15</v>
      </c>
      <c r="HF52">
        <v>0</v>
      </c>
      <c r="HG52" s="39">
        <v>0</v>
      </c>
      <c r="HI52">
        <v>1959</v>
      </c>
      <c r="HJ52">
        <f t="shared" si="96"/>
        <v>102050.99999999999</v>
      </c>
      <c r="HK52">
        <f t="shared" si="97"/>
        <v>98309.012549877283</v>
      </c>
      <c r="HL52">
        <f t="shared" si="98"/>
        <v>0.29812450702579529</v>
      </c>
      <c r="HM52" s="3">
        <f t="shared" si="59"/>
        <v>0.28719293199111123</v>
      </c>
      <c r="HN52">
        <f t="shared" si="89"/>
        <v>-0.41589547580603048</v>
      </c>
      <c r="HO52">
        <f t="shared" si="60"/>
        <v>-0.47715604066551021</v>
      </c>
      <c r="HP52">
        <v>15</v>
      </c>
      <c r="HQ52">
        <v>0</v>
      </c>
      <c r="HS52">
        <v>1959</v>
      </c>
      <c r="HT52" s="1">
        <f t="shared" si="99"/>
        <v>9974</v>
      </c>
      <c r="HU52" s="1">
        <f t="shared" si="100"/>
        <v>9293.4844912719636</v>
      </c>
      <c r="HV52" s="3">
        <f t="shared" si="101"/>
        <v>0.25614422558360511</v>
      </c>
      <c r="HW52" s="3">
        <f t="shared" si="64"/>
        <v>0.23866777501404668</v>
      </c>
      <c r="HX52" s="39">
        <f t="shared" si="90"/>
        <v>-0.63604620854085459</v>
      </c>
      <c r="HY52" s="37">
        <f t="shared" si="65"/>
        <v>-0.74219648284457984</v>
      </c>
      <c r="HZ52">
        <v>15</v>
      </c>
      <c r="IA52">
        <v>0</v>
      </c>
      <c r="IB52">
        <v>1</v>
      </c>
      <c r="IC52" s="37">
        <v>0</v>
      </c>
      <c r="IE52">
        <v>1959</v>
      </c>
      <c r="IF52" s="1">
        <f t="shared" si="102"/>
        <v>21005.000000000004</v>
      </c>
      <c r="IG52">
        <f t="shared" si="103"/>
        <v>20209.513163116579</v>
      </c>
      <c r="IH52">
        <f t="shared" si="104"/>
        <v>0.40569773056494457</v>
      </c>
      <c r="II52" s="5">
        <f t="shared" si="69"/>
        <v>0.39033342661741344</v>
      </c>
      <c r="IJ52" s="37">
        <f t="shared" si="91"/>
        <v>-3.2983690277762677E-2</v>
      </c>
      <c r="IK52" s="39">
        <f t="shared" si="70"/>
        <v>-0.10757792529258503</v>
      </c>
      <c r="IL52">
        <v>15</v>
      </c>
      <c r="IM52">
        <v>0</v>
      </c>
      <c r="IN52">
        <v>0</v>
      </c>
      <c r="IO52" s="39">
        <v>0</v>
      </c>
      <c r="IQ52">
        <v>1959</v>
      </c>
      <c r="IR52" s="42">
        <f t="shared" si="105"/>
        <v>3288873.82642926</v>
      </c>
      <c r="IS52" s="1">
        <f t="shared" si="106"/>
        <v>3259225.025103482</v>
      </c>
      <c r="IT52" s="1">
        <f t="shared" si="107"/>
        <v>3269141.4706616695</v>
      </c>
      <c r="IV52">
        <v>1959</v>
      </c>
      <c r="IW52" s="3">
        <f t="shared" si="108"/>
        <v>0.320359257005569</v>
      </c>
      <c r="IX52" s="3">
        <f t="shared" si="109"/>
        <v>0.31746430113520302</v>
      </c>
      <c r="IY52" s="3">
        <f t="shared" si="110"/>
        <v>0.31843718788212738</v>
      </c>
    </row>
    <row r="53" spans="1:259" x14ac:dyDescent="0.25">
      <c r="A53">
        <v>1960</v>
      </c>
      <c r="B53" s="42">
        <v>3471.2440585968798</v>
      </c>
      <c r="C53" s="1">
        <f t="shared" si="92"/>
        <v>3462.0193259642688</v>
      </c>
      <c r="D53" s="8"/>
      <c r="E53">
        <v>1960</v>
      </c>
      <c r="F53" s="3">
        <f t="shared" si="94"/>
        <v>0.33075399574872216</v>
      </c>
      <c r="G53" s="3">
        <f t="shared" si="82"/>
        <v>0.32987502638602545</v>
      </c>
      <c r="I53">
        <v>1960</v>
      </c>
      <c r="J53">
        <f t="shared" si="83"/>
        <v>-0.20064873026276162</v>
      </c>
      <c r="K53">
        <f t="shared" si="84"/>
        <v>-0.2054817215196949</v>
      </c>
      <c r="N53">
        <v>16</v>
      </c>
      <c r="Q53" s="1">
        <v>3483.5948863089061</v>
      </c>
      <c r="V53" s="1">
        <f t="shared" si="111"/>
        <v>486.24405859687977</v>
      </c>
      <c r="W53">
        <v>2985</v>
      </c>
      <c r="X53" s="1">
        <v>1502.1047710561638</v>
      </c>
      <c r="Y53" s="1">
        <v>10494.942172169633</v>
      </c>
      <c r="Z53" s="28">
        <f t="shared" si="112"/>
        <v>1.1670334627500523</v>
      </c>
      <c r="AA53" s="42"/>
      <c r="AC53">
        <v>1960</v>
      </c>
      <c r="AD53" s="8">
        <f t="shared" si="7"/>
        <v>1275245.0000000002</v>
      </c>
      <c r="AE53" s="8">
        <f t="shared" si="8"/>
        <v>967952</v>
      </c>
      <c r="AF53" s="8">
        <f t="shared" si="9"/>
        <v>468404.05859687953</v>
      </c>
      <c r="AG53" s="8">
        <f t="shared" si="10"/>
        <v>369584</v>
      </c>
      <c r="AH53" s="8">
        <f t="shared" si="11"/>
        <v>246585.99999999994</v>
      </c>
      <c r="AI53" s="8">
        <f t="shared" si="12"/>
        <v>108205</v>
      </c>
      <c r="AJ53" s="8">
        <f t="shared" si="13"/>
        <v>10609</v>
      </c>
      <c r="AK53" s="8">
        <f t="shared" si="14"/>
        <v>24659.000000000004</v>
      </c>
      <c r="AL53" s="1">
        <f t="shared" si="77"/>
        <v>3471244.0585968797</v>
      </c>
      <c r="AS53">
        <v>369584</v>
      </c>
      <c r="BC53">
        <v>1960</v>
      </c>
      <c r="BD53">
        <v>1275245</v>
      </c>
      <c r="BE53">
        <v>967952</v>
      </c>
      <c r="BG53">
        <f t="shared" si="81"/>
        <v>369584</v>
      </c>
      <c r="BH53" s="7">
        <v>246586</v>
      </c>
      <c r="BI53" s="7">
        <v>108205</v>
      </c>
      <c r="BJ53" s="7">
        <v>10609</v>
      </c>
      <c r="BK53" s="7">
        <v>24659</v>
      </c>
      <c r="BL53" s="1">
        <f t="shared" si="15"/>
        <v>3002840</v>
      </c>
      <c r="BQ53">
        <v>1960</v>
      </c>
      <c r="BR53" s="42">
        <v>3921.3540000000003</v>
      </c>
      <c r="BS53" s="42">
        <v>2917.8330000000001</v>
      </c>
      <c r="BT53" s="42">
        <v>1502.105</v>
      </c>
      <c r="BU53" s="42">
        <v>962.61700000000008</v>
      </c>
      <c r="BV53" s="42">
        <v>745.56899999999996</v>
      </c>
      <c r="BW53" s="42">
        <v>346.99799999999999</v>
      </c>
      <c r="BX53" s="42">
        <v>40.364000000000004</v>
      </c>
      <c r="BY53" s="42">
        <v>58.332000000000001</v>
      </c>
      <c r="BZ53" s="42">
        <f t="shared" si="0"/>
        <v>10495.171999999999</v>
      </c>
      <c r="CB53" s="39">
        <v>1960</v>
      </c>
      <c r="CM53">
        <v>1960</v>
      </c>
      <c r="CN53" s="3">
        <f t="shared" si="16"/>
        <v>0.32520527348461781</v>
      </c>
      <c r="CO53" s="3">
        <f t="shared" si="17"/>
        <v>0.33173660041544528</v>
      </c>
      <c r="CP53" s="25">
        <f t="shared" si="113"/>
        <v>0.31183176848281546</v>
      </c>
      <c r="CQ53" s="3">
        <f t="shared" si="19"/>
        <v>0.38393670587575324</v>
      </c>
      <c r="CR53" s="3">
        <f t="shared" si="20"/>
        <v>0.33073531758965297</v>
      </c>
      <c r="CS53" s="3">
        <f t="shared" si="21"/>
        <v>0.31183176848281546</v>
      </c>
      <c r="CT53" s="3">
        <f t="shared" si="22"/>
        <v>0.26283321771875928</v>
      </c>
      <c r="CU53" s="3">
        <f t="shared" si="23"/>
        <v>0.42273537680861278</v>
      </c>
      <c r="CV53" s="3">
        <f t="shared" si="24"/>
        <v>0.28611632091403555</v>
      </c>
      <c r="CX53" s="1">
        <v>1960</v>
      </c>
      <c r="CY53" s="3">
        <f t="shared" si="25"/>
        <v>0.32520527348461781</v>
      </c>
      <c r="CZ53" s="3">
        <f t="shared" si="26"/>
        <v>0.33173660041544528</v>
      </c>
      <c r="DA53" s="25">
        <f t="shared" si="95"/>
        <v>0.31183176848281546</v>
      </c>
      <c r="DB53" s="3">
        <f t="shared" si="27"/>
        <v>0.38393670587575324</v>
      </c>
      <c r="DC53" s="3">
        <f t="shared" si="28"/>
        <v>0.33073531758965297</v>
      </c>
      <c r="DD53" s="3">
        <f t="shared" si="29"/>
        <v>0.31183176848281546</v>
      </c>
      <c r="DE53" s="18">
        <f t="shared" si="78"/>
        <v>0.26283321771875928</v>
      </c>
      <c r="DF53" s="3">
        <f t="shared" si="79"/>
        <v>0.42273537680861278</v>
      </c>
      <c r="DG53" s="3">
        <f t="shared" si="30"/>
        <v>0.33074675275420734</v>
      </c>
      <c r="DI53">
        <v>1960</v>
      </c>
      <c r="DM53">
        <v>1960</v>
      </c>
      <c r="EI53">
        <v>1960</v>
      </c>
      <c r="FF53">
        <f t="shared" si="1"/>
        <v>1960</v>
      </c>
      <c r="FG53">
        <f t="shared" si="31"/>
        <v>1275245.0000000002</v>
      </c>
      <c r="FH53">
        <f t="shared" si="32"/>
        <v>1266460.3176818821</v>
      </c>
      <c r="FI53" s="4">
        <f t="shared" si="33"/>
        <v>0.32520527348461786</v>
      </c>
      <c r="FJ53" s="4">
        <f t="shared" si="34"/>
        <v>0.32296505688644328</v>
      </c>
      <c r="FK53">
        <f t="shared" si="85"/>
        <v>-0.23119977361757371</v>
      </c>
      <c r="FL53">
        <f t="shared" si="35"/>
        <v>-0.24356402477914907</v>
      </c>
      <c r="FM53">
        <v>16</v>
      </c>
      <c r="FN53">
        <v>0</v>
      </c>
      <c r="FO53">
        <v>0</v>
      </c>
      <c r="FQ53">
        <v>1960</v>
      </c>
      <c r="FR53">
        <f t="shared" si="36"/>
        <v>967952</v>
      </c>
      <c r="FS53">
        <f t="shared" si="37"/>
        <v>968398.83396363363</v>
      </c>
      <c r="FT53" s="3">
        <f t="shared" si="38"/>
        <v>0.33173660041544528</v>
      </c>
      <c r="FU53" s="3">
        <f t="shared" si="39"/>
        <v>0.33188973939345862</v>
      </c>
      <c r="FV53">
        <f t="shared" si="93"/>
        <v>-0.25539714409136405</v>
      </c>
      <c r="FW53" s="39">
        <f t="shared" si="40"/>
        <v>-0.25457797714850305</v>
      </c>
      <c r="FX53">
        <v>16</v>
      </c>
      <c r="FY53" s="1">
        <v>1</v>
      </c>
      <c r="FZ53" s="42">
        <v>0</v>
      </c>
      <c r="GA53" s="42"/>
      <c r="GB53" s="42"/>
      <c r="GC53">
        <v>1960</v>
      </c>
      <c r="GD53">
        <f t="shared" si="41"/>
        <v>468404.05859687953</v>
      </c>
      <c r="GE53">
        <f t="shared" si="42"/>
        <v>472785.31786921766</v>
      </c>
      <c r="GF53">
        <f t="shared" si="43"/>
        <v>0.31183176848281546</v>
      </c>
      <c r="GG53" s="3">
        <f t="shared" si="44"/>
        <v>0.31474851483033317</v>
      </c>
      <c r="GH53">
        <f t="shared" si="86"/>
        <v>-0.32866233918363302</v>
      </c>
      <c r="GI53">
        <f t="shared" si="45"/>
        <v>-0.31259593261764396</v>
      </c>
      <c r="GJ53">
        <v>16</v>
      </c>
      <c r="GK53">
        <v>0</v>
      </c>
      <c r="GM53">
        <v>1960</v>
      </c>
      <c r="GN53">
        <f t="shared" si="46"/>
        <v>369584</v>
      </c>
      <c r="GO53">
        <f t="shared" si="47"/>
        <v>363734.22656352445</v>
      </c>
      <c r="GP53" s="3">
        <f t="shared" si="48"/>
        <v>0.38393670587575324</v>
      </c>
      <c r="GQ53" s="3">
        <f t="shared" si="49"/>
        <v>0.37785975789283216</v>
      </c>
      <c r="GR53">
        <f t="shared" si="87"/>
        <v>0.10385602123064312</v>
      </c>
      <c r="GS53" s="39">
        <f t="shared" si="50"/>
        <v>7.049360458343934E-2</v>
      </c>
      <c r="GT53">
        <v>16</v>
      </c>
      <c r="GU53">
        <v>0</v>
      </c>
      <c r="GV53" s="39">
        <v>0</v>
      </c>
      <c r="GX53">
        <v>1960</v>
      </c>
      <c r="GY53">
        <f t="shared" si="51"/>
        <v>246585.99999999994</v>
      </c>
      <c r="GZ53">
        <f t="shared" si="52"/>
        <v>242582.49563910713</v>
      </c>
      <c r="HA53">
        <f t="shared" si="53"/>
        <v>0.33073531758965291</v>
      </c>
      <c r="HB53" s="3">
        <f t="shared" si="54"/>
        <v>0.32536558740922322</v>
      </c>
      <c r="HC53" s="39">
        <f t="shared" si="88"/>
        <v>-0.21304368124576714</v>
      </c>
      <c r="HD53">
        <f t="shared" si="55"/>
        <v>-0.24244776400704904</v>
      </c>
      <c r="HE53">
        <v>16</v>
      </c>
      <c r="HF53">
        <v>0</v>
      </c>
      <c r="HG53" s="39">
        <v>0</v>
      </c>
      <c r="HI53">
        <v>1960</v>
      </c>
      <c r="HJ53">
        <f t="shared" si="96"/>
        <v>108205</v>
      </c>
      <c r="HK53">
        <f t="shared" si="97"/>
        <v>103904.70586347784</v>
      </c>
      <c r="HL53">
        <f t="shared" si="98"/>
        <v>0.31183176848281546</v>
      </c>
      <c r="HM53" s="3">
        <f t="shared" si="59"/>
        <v>0.29943891856286736</v>
      </c>
      <c r="HN53">
        <f t="shared" si="89"/>
        <v>-0.34013908804832688</v>
      </c>
      <c r="HO53">
        <f t="shared" si="60"/>
        <v>-0.4085832016757629</v>
      </c>
      <c r="HP53">
        <v>16</v>
      </c>
      <c r="HQ53">
        <v>0</v>
      </c>
      <c r="HS53">
        <v>1960</v>
      </c>
      <c r="HT53" s="1">
        <f t="shared" si="99"/>
        <v>10609</v>
      </c>
      <c r="HU53" s="1">
        <f t="shared" si="100"/>
        <v>10286.723350709426</v>
      </c>
      <c r="HV53" s="3">
        <f t="shared" si="101"/>
        <v>0.26283321771875928</v>
      </c>
      <c r="HW53" s="3">
        <f t="shared" si="64"/>
        <v>0.25484895824768172</v>
      </c>
      <c r="HX53" s="39">
        <f t="shared" si="90"/>
        <v>-0.59634640030694441</v>
      </c>
      <c r="HY53" s="37">
        <f t="shared" si="65"/>
        <v>-0.64378921967786729</v>
      </c>
      <c r="HZ53">
        <v>16</v>
      </c>
      <c r="IA53">
        <v>0</v>
      </c>
      <c r="IB53">
        <v>1</v>
      </c>
      <c r="IC53" s="37">
        <v>0</v>
      </c>
      <c r="IE53">
        <v>1960</v>
      </c>
      <c r="IF53" s="1">
        <f t="shared" si="102"/>
        <v>24659.000000000004</v>
      </c>
      <c r="IG53">
        <f t="shared" si="103"/>
        <v>23740.272145262603</v>
      </c>
      <c r="IH53">
        <f t="shared" si="104"/>
        <v>0.42273537680861284</v>
      </c>
      <c r="II53" s="5">
        <f t="shared" si="69"/>
        <v>0.40698539644213477</v>
      </c>
      <c r="IJ53" s="37">
        <f t="shared" si="91"/>
        <v>4.9636257842570315E-2</v>
      </c>
      <c r="IK53" s="39">
        <f t="shared" si="70"/>
        <v>-2.6739064834485182E-2</v>
      </c>
      <c r="IL53">
        <v>16</v>
      </c>
      <c r="IM53">
        <v>0</v>
      </c>
      <c r="IN53">
        <v>0</v>
      </c>
      <c r="IO53" s="39">
        <v>0</v>
      </c>
      <c r="IQ53">
        <v>1960</v>
      </c>
      <c r="IR53" s="42">
        <f t="shared" si="105"/>
        <v>3471244.0585968797</v>
      </c>
      <c r="IS53" s="1">
        <f t="shared" si="106"/>
        <v>3451892.8930768142</v>
      </c>
      <c r="IT53" s="1">
        <f t="shared" si="107"/>
        <v>3462019.3259642688</v>
      </c>
      <c r="IV53">
        <v>1960</v>
      </c>
      <c r="IW53" s="3">
        <f t="shared" si="108"/>
        <v>0.33075399574872216</v>
      </c>
      <c r="IX53" s="3">
        <f t="shared" si="109"/>
        <v>0.3289029368053058</v>
      </c>
      <c r="IY53" s="3">
        <f t="shared" si="110"/>
        <v>0.32987502638602545</v>
      </c>
    </row>
    <row r="54" spans="1:259" x14ac:dyDescent="0.25">
      <c r="A54">
        <v>1961</v>
      </c>
      <c r="B54" s="42">
        <v>3687.0192292947695</v>
      </c>
      <c r="C54" s="1">
        <f t="shared" si="92"/>
        <v>3661.8384217983089</v>
      </c>
      <c r="D54" s="8"/>
      <c r="E54">
        <v>1961</v>
      </c>
      <c r="F54" s="3">
        <f t="shared" si="94"/>
        <v>0.34373457057229506</v>
      </c>
      <c r="G54" s="3">
        <f t="shared" si="82"/>
        <v>0.34138700645256165</v>
      </c>
      <c r="I54">
        <v>1961</v>
      </c>
      <c r="J54">
        <f t="shared" si="83"/>
        <v>-0.12951641494819743</v>
      </c>
      <c r="K54">
        <f t="shared" si="84"/>
        <v>-0.14235142665873313</v>
      </c>
      <c r="N54">
        <v>17</v>
      </c>
      <c r="Q54" s="1">
        <v>3731.6545467087362</v>
      </c>
      <c r="V54" s="1">
        <f t="shared" si="111"/>
        <v>489.0192292947695</v>
      </c>
      <c r="W54">
        <v>3198</v>
      </c>
      <c r="X54" s="1">
        <v>1533.949178183504</v>
      </c>
      <c r="Y54" s="1">
        <v>10726.355580575237</v>
      </c>
      <c r="Z54" s="28">
        <f t="shared" si="112"/>
        <v>1.1668713404342514</v>
      </c>
      <c r="AA54" s="42"/>
      <c r="AC54">
        <v>1961</v>
      </c>
      <c r="AD54" s="8">
        <f t="shared" si="7"/>
        <v>1358822</v>
      </c>
      <c r="AE54" s="8">
        <f t="shared" si="8"/>
        <v>1032431</v>
      </c>
      <c r="AF54" s="8">
        <f t="shared" si="9"/>
        <v>487004.22929476923</v>
      </c>
      <c r="AG54" s="8">
        <f t="shared" si="10"/>
        <v>393869</v>
      </c>
      <c r="AH54" s="8">
        <f t="shared" si="11"/>
        <v>261907.99999999997</v>
      </c>
      <c r="AI54" s="8">
        <f t="shared" si="12"/>
        <v>112249.00000000001</v>
      </c>
      <c r="AJ54" s="8">
        <f t="shared" si="13"/>
        <v>12557.000000000002</v>
      </c>
      <c r="AK54" s="8">
        <f t="shared" si="14"/>
        <v>28179.000000000004</v>
      </c>
      <c r="AL54" s="1">
        <f t="shared" si="77"/>
        <v>3687019.2292947695</v>
      </c>
      <c r="AS54">
        <v>393869</v>
      </c>
      <c r="BC54">
        <v>1961</v>
      </c>
      <c r="BD54">
        <v>1358822</v>
      </c>
      <c r="BE54">
        <v>1032431</v>
      </c>
      <c r="BG54">
        <f t="shared" si="81"/>
        <v>393869</v>
      </c>
      <c r="BH54" s="7">
        <v>261908</v>
      </c>
      <c r="BI54" s="7">
        <v>112249</v>
      </c>
      <c r="BJ54" s="7">
        <v>12557</v>
      </c>
      <c r="BK54" s="7">
        <v>28179</v>
      </c>
      <c r="BL54" s="1">
        <f t="shared" si="15"/>
        <v>3200015</v>
      </c>
      <c r="BQ54">
        <v>1961</v>
      </c>
      <c r="BR54" s="42">
        <v>3992.4310000000005</v>
      </c>
      <c r="BS54" s="42">
        <v>2982.2449999999999</v>
      </c>
      <c r="BT54" s="42">
        <v>1533.9490000000001</v>
      </c>
      <c r="BU54" s="42">
        <v>989.50599999999997</v>
      </c>
      <c r="BV54" s="42">
        <v>766.05600000000004</v>
      </c>
      <c r="BW54" s="42">
        <v>353.55799999999999</v>
      </c>
      <c r="BX54" s="42">
        <v>43.837000000000003</v>
      </c>
      <c r="BY54" s="42">
        <v>65.007000000000005</v>
      </c>
      <c r="BZ54" s="42">
        <f t="shared" si="0"/>
        <v>10726.588999999998</v>
      </c>
      <c r="CB54" s="39">
        <v>1961</v>
      </c>
      <c r="CM54">
        <v>1961</v>
      </c>
      <c r="CN54" s="3">
        <f t="shared" si="16"/>
        <v>0.34034952639131394</v>
      </c>
      <c r="CO54" s="3">
        <f t="shared" si="17"/>
        <v>0.34619254957255358</v>
      </c>
      <c r="CP54" s="25">
        <f t="shared" si="113"/>
        <v>0.31748397716923393</v>
      </c>
      <c r="CQ54" s="3">
        <f t="shared" si="19"/>
        <v>0.39804609572857569</v>
      </c>
      <c r="CR54" s="3">
        <f t="shared" si="20"/>
        <v>0.34189145441064356</v>
      </c>
      <c r="CS54" s="3">
        <f t="shared" si="21"/>
        <v>0.31748397716923393</v>
      </c>
      <c r="CT54" s="3">
        <f t="shared" si="22"/>
        <v>0.28644752150010266</v>
      </c>
      <c r="CU54" s="3">
        <f t="shared" si="23"/>
        <v>0.4334763948497854</v>
      </c>
      <c r="CV54" s="3">
        <f t="shared" si="24"/>
        <v>0.29832549750904042</v>
      </c>
      <c r="CX54" s="1">
        <v>1961</v>
      </c>
      <c r="CY54" s="3">
        <f t="shared" si="25"/>
        <v>0.34034952639131394</v>
      </c>
      <c r="CZ54" s="3">
        <f t="shared" si="26"/>
        <v>0.34619254957255358</v>
      </c>
      <c r="DA54" s="25">
        <f t="shared" si="95"/>
        <v>0.31748397716923393</v>
      </c>
      <c r="DB54" s="3">
        <f t="shared" si="27"/>
        <v>0.39804609572857569</v>
      </c>
      <c r="DC54" s="3">
        <f t="shared" si="28"/>
        <v>0.34189145441064356</v>
      </c>
      <c r="DD54" s="3">
        <f t="shared" si="29"/>
        <v>0.31748397716923393</v>
      </c>
      <c r="DE54" s="18">
        <f t="shared" si="78"/>
        <v>0.28644752150010266</v>
      </c>
      <c r="DF54" s="3">
        <f t="shared" si="79"/>
        <v>0.4334763948497854</v>
      </c>
      <c r="DG54" s="3">
        <f t="shared" si="30"/>
        <v>0.34372709062450046</v>
      </c>
      <c r="DI54">
        <v>1961</v>
      </c>
      <c r="DM54">
        <v>1961</v>
      </c>
      <c r="EI54">
        <v>1961</v>
      </c>
      <c r="FF54">
        <f t="shared" si="1"/>
        <v>1961</v>
      </c>
      <c r="FG54">
        <f t="shared" si="31"/>
        <v>1358822</v>
      </c>
      <c r="FH54">
        <f t="shared" si="32"/>
        <v>1335933.0357411178</v>
      </c>
      <c r="FI54" s="4">
        <f t="shared" si="33"/>
        <v>0.34034952639131394</v>
      </c>
      <c r="FJ54" s="4">
        <f t="shared" si="34"/>
        <v>0.33461643688798065</v>
      </c>
      <c r="FK54">
        <f t="shared" si="85"/>
        <v>-0.14802738786764841</v>
      </c>
      <c r="FL54">
        <f t="shared" si="35"/>
        <v>-0.17943808409071149</v>
      </c>
      <c r="FM54">
        <v>17</v>
      </c>
      <c r="FN54">
        <v>0</v>
      </c>
      <c r="FO54">
        <v>0</v>
      </c>
      <c r="FQ54">
        <v>1961</v>
      </c>
      <c r="FR54">
        <f t="shared" si="36"/>
        <v>1032431</v>
      </c>
      <c r="FS54">
        <f t="shared" si="37"/>
        <v>1022718.2976257488</v>
      </c>
      <c r="FT54" s="3">
        <f t="shared" si="38"/>
        <v>0.34619254957255358</v>
      </c>
      <c r="FU54" s="3">
        <f t="shared" si="39"/>
        <v>0.34293570703471671</v>
      </c>
      <c r="FV54">
        <f t="shared" si="93"/>
        <v>-0.17840564812605506</v>
      </c>
      <c r="FW54" s="39">
        <f t="shared" si="40"/>
        <v>-0.19569740313836026</v>
      </c>
      <c r="FX54">
        <v>17</v>
      </c>
      <c r="FY54" s="1">
        <v>1</v>
      </c>
      <c r="FZ54" s="42">
        <v>0</v>
      </c>
      <c r="GA54" s="42"/>
      <c r="GB54" s="42"/>
      <c r="GC54">
        <v>1961</v>
      </c>
      <c r="GD54">
        <f t="shared" si="41"/>
        <v>487004.22929476923</v>
      </c>
      <c r="GE54">
        <f t="shared" si="42"/>
        <v>500160.63181282848</v>
      </c>
      <c r="GF54">
        <f t="shared" si="43"/>
        <v>0.31748397716923393</v>
      </c>
      <c r="GG54" s="3">
        <f t="shared" si="44"/>
        <v>0.32606079590183795</v>
      </c>
      <c r="GH54">
        <f t="shared" si="86"/>
        <v>-0.2975644165297287</v>
      </c>
      <c r="GI54">
        <f t="shared" si="45"/>
        <v>-0.25064195730075611</v>
      </c>
      <c r="GJ54">
        <v>17</v>
      </c>
      <c r="GK54">
        <v>0</v>
      </c>
      <c r="GM54">
        <v>1961</v>
      </c>
      <c r="GN54">
        <f t="shared" si="46"/>
        <v>393869</v>
      </c>
      <c r="GO54">
        <f t="shared" si="47"/>
        <v>384927.86323295662</v>
      </c>
      <c r="GP54" s="3">
        <f t="shared" si="48"/>
        <v>0.39804609572857569</v>
      </c>
      <c r="GQ54" s="3">
        <f t="shared" si="49"/>
        <v>0.38901013559589998</v>
      </c>
      <c r="GR54">
        <f t="shared" si="87"/>
        <v>0.18157170027049216</v>
      </c>
      <c r="GS54" s="39">
        <f t="shared" si="50"/>
        <v>0.13175264510881646</v>
      </c>
      <c r="GT54">
        <v>17</v>
      </c>
      <c r="GU54">
        <v>0</v>
      </c>
      <c r="GV54" s="39">
        <v>0</v>
      </c>
      <c r="GX54">
        <v>1961</v>
      </c>
      <c r="GY54">
        <f t="shared" si="51"/>
        <v>261907.99999999997</v>
      </c>
      <c r="GZ54">
        <f t="shared" si="52"/>
        <v>257977.75200449457</v>
      </c>
      <c r="HA54">
        <f t="shared" si="53"/>
        <v>0.34189145441064356</v>
      </c>
      <c r="HB54" s="3">
        <f t="shared" si="54"/>
        <v>0.33676095742934531</v>
      </c>
      <c r="HC54" s="39">
        <f t="shared" si="88"/>
        <v>-0.15223139379127035</v>
      </c>
      <c r="HD54">
        <f t="shared" si="55"/>
        <v>-0.18015619031493557</v>
      </c>
      <c r="HE54">
        <v>17</v>
      </c>
      <c r="HF54">
        <v>0</v>
      </c>
      <c r="HG54" s="39">
        <v>0</v>
      </c>
      <c r="HI54">
        <v>1961</v>
      </c>
      <c r="HJ54">
        <f t="shared" si="96"/>
        <v>112249.00000000001</v>
      </c>
      <c r="HK54">
        <f t="shared" si="97"/>
        <v>110258.90783204627</v>
      </c>
      <c r="HL54">
        <f t="shared" si="98"/>
        <v>0.31748397716923393</v>
      </c>
      <c r="HM54" s="3">
        <f t="shared" si="59"/>
        <v>0.31185521988484571</v>
      </c>
      <c r="HN54">
        <f t="shared" si="89"/>
        <v>-0.3091920212426596</v>
      </c>
      <c r="HO54">
        <f t="shared" si="60"/>
        <v>-0.34001036268601559</v>
      </c>
      <c r="HP54">
        <v>17</v>
      </c>
      <c r="HQ54">
        <v>0</v>
      </c>
      <c r="HS54">
        <v>1961</v>
      </c>
      <c r="HT54" s="1">
        <f t="shared" si="99"/>
        <v>12557.000000000002</v>
      </c>
      <c r="HU54" s="1">
        <f t="shared" si="100"/>
        <v>11903.192318208663</v>
      </c>
      <c r="HV54" s="3">
        <f t="shared" si="101"/>
        <v>0.28644752150010266</v>
      </c>
      <c r="HW54" s="3">
        <f t="shared" si="64"/>
        <v>0.27153300449868062</v>
      </c>
      <c r="HX54" s="39">
        <f t="shared" si="90"/>
        <v>-0.4595556333657953</v>
      </c>
      <c r="HY54" s="37">
        <f t="shared" si="65"/>
        <v>-0.54538195651115473</v>
      </c>
      <c r="HZ54">
        <v>17</v>
      </c>
      <c r="IA54">
        <v>0</v>
      </c>
      <c r="IB54">
        <v>1</v>
      </c>
      <c r="IC54" s="37">
        <v>0</v>
      </c>
      <c r="IE54">
        <v>1961</v>
      </c>
      <c r="IF54" s="1">
        <f t="shared" si="102"/>
        <v>28179.000000000004</v>
      </c>
      <c r="IG54">
        <f t="shared" si="103"/>
        <v>27540.564130437953</v>
      </c>
      <c r="IH54">
        <f t="shared" si="104"/>
        <v>0.43347639484978545</v>
      </c>
      <c r="II54" s="5">
        <f t="shared" si="69"/>
        <v>0.42365536219850097</v>
      </c>
      <c r="IJ54" s="37">
        <f t="shared" si="91"/>
        <v>0.10179153451874844</v>
      </c>
      <c r="IK54" s="39">
        <f t="shared" si="70"/>
        <v>5.4099795623614666E-2</v>
      </c>
      <c r="IL54">
        <v>17</v>
      </c>
      <c r="IM54">
        <v>0</v>
      </c>
      <c r="IN54">
        <v>0</v>
      </c>
      <c r="IO54" s="39">
        <v>0</v>
      </c>
      <c r="IQ54">
        <v>1961</v>
      </c>
      <c r="IR54" s="42">
        <f t="shared" si="105"/>
        <v>3687019.2292947695</v>
      </c>
      <c r="IS54" s="1">
        <f t="shared" si="106"/>
        <v>3651420.2446978395</v>
      </c>
      <c r="IT54" s="1">
        <f t="shared" si="107"/>
        <v>3661838.4217983088</v>
      </c>
      <c r="IV54">
        <v>1961</v>
      </c>
      <c r="IW54" s="3">
        <f t="shared" si="108"/>
        <v>0.34373457057229506</v>
      </c>
      <c r="IX54" s="3">
        <f t="shared" si="109"/>
        <v>0.34040832968409995</v>
      </c>
      <c r="IY54" s="3">
        <f t="shared" si="110"/>
        <v>0.34138700645256165</v>
      </c>
    </row>
    <row r="55" spans="1:259" x14ac:dyDescent="0.25">
      <c r="A55">
        <v>1962</v>
      </c>
      <c r="B55" s="42">
        <v>3846.6026914650956</v>
      </c>
      <c r="C55" s="1">
        <f t="shared" si="92"/>
        <v>3857.6641321237935</v>
      </c>
      <c r="D55" s="8"/>
      <c r="E55">
        <v>1962</v>
      </c>
      <c r="F55" s="3">
        <f t="shared" si="94"/>
        <v>0.35193867691243869</v>
      </c>
      <c r="G55" s="3">
        <f t="shared" si="82"/>
        <v>0.35295072549203471</v>
      </c>
      <c r="I55">
        <v>1962</v>
      </c>
      <c r="J55">
        <f t="shared" si="83"/>
        <v>-8.4738141759908778E-2</v>
      </c>
      <c r="K55">
        <f t="shared" si="84"/>
        <v>-7.9221131797771349E-2</v>
      </c>
      <c r="N55">
        <v>18</v>
      </c>
      <c r="Q55" s="1">
        <v>3862.7531294577284</v>
      </c>
      <c r="V55" s="1">
        <f t="shared" si="111"/>
        <v>620.60269146509563</v>
      </c>
      <c r="W55">
        <v>3226</v>
      </c>
      <c r="X55" s="1">
        <v>1557.7558717721095</v>
      </c>
      <c r="Y55" s="1">
        <v>10929.752663763407</v>
      </c>
      <c r="Z55" s="28">
        <f t="shared" si="112"/>
        <v>1.1662138716376074</v>
      </c>
      <c r="AA55" s="42"/>
      <c r="AC55">
        <v>1962</v>
      </c>
      <c r="AD55" s="8">
        <f t="shared" si="7"/>
        <v>1419666</v>
      </c>
      <c r="AE55" s="8">
        <f t="shared" si="8"/>
        <v>1079751</v>
      </c>
      <c r="AF55" s="8">
        <f t="shared" si="9"/>
        <v>511698.69146509585</v>
      </c>
      <c r="AG55" s="8">
        <f t="shared" si="10"/>
        <v>397803</v>
      </c>
      <c r="AH55" s="8">
        <f t="shared" si="11"/>
        <v>275127</v>
      </c>
      <c r="AI55" s="8">
        <f t="shared" si="12"/>
        <v>117943.99999999999</v>
      </c>
      <c r="AJ55" s="8">
        <f t="shared" si="13"/>
        <v>13241</v>
      </c>
      <c r="AK55" s="8">
        <f t="shared" si="14"/>
        <v>31372</v>
      </c>
      <c r="AL55" s="1">
        <f t="shared" si="77"/>
        <v>3846602.6914650956</v>
      </c>
      <c r="AS55">
        <v>397803</v>
      </c>
      <c r="BC55">
        <v>1962</v>
      </c>
      <c r="BD55">
        <v>1419666</v>
      </c>
      <c r="BE55">
        <v>1079751</v>
      </c>
      <c r="BG55">
        <f t="shared" si="81"/>
        <v>397803</v>
      </c>
      <c r="BH55" s="7">
        <v>275127</v>
      </c>
      <c r="BI55" s="7">
        <v>117944</v>
      </c>
      <c r="BJ55" s="7">
        <v>13241</v>
      </c>
      <c r="BK55" s="7">
        <v>31372</v>
      </c>
      <c r="BL55" s="1">
        <f t="shared" si="15"/>
        <v>3334904</v>
      </c>
      <c r="BQ55">
        <v>1962</v>
      </c>
      <c r="BR55" s="42">
        <v>4064.7979999999998</v>
      </c>
      <c r="BS55" s="42">
        <v>3037.6680000000001</v>
      </c>
      <c r="BT55" s="42">
        <v>1557.7559999999999</v>
      </c>
      <c r="BU55" s="42">
        <v>1006.463</v>
      </c>
      <c r="BV55" s="42">
        <v>786.28400000000011</v>
      </c>
      <c r="BW55" s="42">
        <v>359.05499999999995</v>
      </c>
      <c r="BX55" s="42">
        <v>45.326999999999998</v>
      </c>
      <c r="BY55" s="42">
        <v>72.638999999999996</v>
      </c>
      <c r="BZ55" s="42">
        <f t="shared" si="0"/>
        <v>10929.989999999998</v>
      </c>
      <c r="CB55" s="39">
        <v>1962</v>
      </c>
      <c r="CM55">
        <v>1962</v>
      </c>
      <c r="CN55" s="3">
        <f t="shared" si="16"/>
        <v>0.34925868394936233</v>
      </c>
      <c r="CO55" s="3">
        <f t="shared" si="17"/>
        <v>0.35545392057328185</v>
      </c>
      <c r="CP55" s="25">
        <f t="shared" si="113"/>
        <v>0.32848449401902219</v>
      </c>
      <c r="CQ55" s="3">
        <f t="shared" si="19"/>
        <v>0.39524850888706292</v>
      </c>
      <c r="CR55" s="3">
        <f t="shared" si="20"/>
        <v>0.34990792131087489</v>
      </c>
      <c r="CS55" s="3">
        <f t="shared" si="21"/>
        <v>0.32848449401902219</v>
      </c>
      <c r="CT55" s="3">
        <f t="shared" si="22"/>
        <v>0.2921216934718821</v>
      </c>
      <c r="CU55" s="3">
        <f t="shared" si="23"/>
        <v>0.43188920552320381</v>
      </c>
      <c r="CV55" s="3">
        <f t="shared" si="24"/>
        <v>0.30511500925435431</v>
      </c>
      <c r="CX55" s="1">
        <v>1962</v>
      </c>
      <c r="CY55" s="3">
        <f t="shared" si="25"/>
        <v>0.34925868394936233</v>
      </c>
      <c r="CZ55" s="3">
        <f t="shared" si="26"/>
        <v>0.35545392057328185</v>
      </c>
      <c r="DA55" s="25">
        <f t="shared" si="95"/>
        <v>0.32848449401902219</v>
      </c>
      <c r="DB55" s="3">
        <f t="shared" si="27"/>
        <v>0.39524850888706292</v>
      </c>
      <c r="DC55" s="3">
        <f t="shared" si="28"/>
        <v>0.34990792131087489</v>
      </c>
      <c r="DD55" s="3">
        <f t="shared" si="29"/>
        <v>0.32848449401902219</v>
      </c>
      <c r="DE55" s="18">
        <f t="shared" si="78"/>
        <v>0.2921216934718821</v>
      </c>
      <c r="DF55" s="3">
        <f t="shared" si="79"/>
        <v>0.43188920552320381</v>
      </c>
      <c r="DG55" s="3">
        <f t="shared" si="30"/>
        <v>0.3519310348376436</v>
      </c>
      <c r="DI55">
        <v>1962</v>
      </c>
      <c r="DM55">
        <v>1962</v>
      </c>
      <c r="EI55">
        <v>1962</v>
      </c>
      <c r="FF55">
        <f t="shared" si="1"/>
        <v>1962</v>
      </c>
      <c r="FG55">
        <f t="shared" si="31"/>
        <v>1419666</v>
      </c>
      <c r="FH55">
        <f t="shared" si="32"/>
        <v>1407781.1691111471</v>
      </c>
      <c r="FI55" s="4">
        <f t="shared" si="33"/>
        <v>0.34925868394936233</v>
      </c>
      <c r="FJ55" s="4">
        <f t="shared" si="34"/>
        <v>0.34633484102067241</v>
      </c>
      <c r="FK55">
        <f t="shared" si="85"/>
        <v>-9.9354116738458315E-2</v>
      </c>
      <c r="FL55">
        <f t="shared" si="35"/>
        <v>-0.11531214340227391</v>
      </c>
      <c r="FM55">
        <v>18</v>
      </c>
      <c r="FN55">
        <v>0</v>
      </c>
      <c r="FO55">
        <v>0</v>
      </c>
      <c r="FQ55">
        <v>1962</v>
      </c>
      <c r="FR55">
        <f t="shared" si="36"/>
        <v>1079751</v>
      </c>
      <c r="FS55">
        <f t="shared" si="37"/>
        <v>1075472.007612366</v>
      </c>
      <c r="FT55" s="3">
        <f t="shared" si="38"/>
        <v>0.35545392057328185</v>
      </c>
      <c r="FU55" s="3">
        <f t="shared" si="39"/>
        <v>0.35404527670975433</v>
      </c>
      <c r="FV55">
        <f t="shared" si="93"/>
        <v>-0.1293700248095207</v>
      </c>
      <c r="FW55" s="39">
        <f t="shared" si="40"/>
        <v>-0.13681682912821747</v>
      </c>
      <c r="FX55">
        <v>18</v>
      </c>
      <c r="FY55" s="1">
        <v>1</v>
      </c>
      <c r="FZ55" s="42">
        <v>0</v>
      </c>
      <c r="GA55" s="42"/>
      <c r="GB55" s="42"/>
      <c r="GC55">
        <v>1962</v>
      </c>
      <c r="GD55">
        <f t="shared" si="41"/>
        <v>511698.69146509585</v>
      </c>
      <c r="GE55">
        <f t="shared" si="42"/>
        <v>525681.52470507368</v>
      </c>
      <c r="GF55">
        <f t="shared" si="43"/>
        <v>0.32848449401902219</v>
      </c>
      <c r="GG55" s="3">
        <f t="shared" si="44"/>
        <v>0.3374607606743763</v>
      </c>
      <c r="GH55">
        <f t="shared" si="86"/>
        <v>-0.23743405572675921</v>
      </c>
      <c r="GI55">
        <f t="shared" si="45"/>
        <v>-0.18868798198386827</v>
      </c>
      <c r="GJ55">
        <v>18</v>
      </c>
      <c r="GK55">
        <v>0</v>
      </c>
      <c r="GM55">
        <v>1962</v>
      </c>
      <c r="GN55">
        <f t="shared" si="46"/>
        <v>397803</v>
      </c>
      <c r="GO55">
        <f t="shared" si="47"/>
        <v>402701.63271470473</v>
      </c>
      <c r="GP55" s="3">
        <f t="shared" si="48"/>
        <v>0.39524850888706292</v>
      </c>
      <c r="GQ55" s="3">
        <f t="shared" si="49"/>
        <v>0.40011568504227651</v>
      </c>
      <c r="GR55">
        <f t="shared" si="87"/>
        <v>0.16612626453177418</v>
      </c>
      <c r="GS55" s="39">
        <f t="shared" si="50"/>
        <v>0.19301168563419346</v>
      </c>
      <c r="GT55">
        <v>18</v>
      </c>
      <c r="GU55">
        <v>0</v>
      </c>
      <c r="GV55" s="39">
        <v>0</v>
      </c>
      <c r="GX55">
        <v>1962</v>
      </c>
      <c r="GY55">
        <f t="shared" si="51"/>
        <v>275127</v>
      </c>
      <c r="GZ55">
        <f t="shared" si="52"/>
        <v>273800.01411598414</v>
      </c>
      <c r="HA55">
        <f t="shared" si="53"/>
        <v>0.34990792131087489</v>
      </c>
      <c r="HB55" s="3">
        <f t="shared" si="54"/>
        <v>0.34822025389806238</v>
      </c>
      <c r="HC55" s="39">
        <f t="shared" si="88"/>
        <v>-0.1087127725571478</v>
      </c>
      <c r="HD55">
        <f t="shared" si="55"/>
        <v>-0.1178646166228221</v>
      </c>
      <c r="HE55">
        <v>18</v>
      </c>
      <c r="HF55">
        <v>0</v>
      </c>
      <c r="HG55" s="39">
        <v>0</v>
      </c>
      <c r="HI55">
        <v>1962</v>
      </c>
      <c r="HJ55">
        <f t="shared" si="96"/>
        <v>117943.99999999999</v>
      </c>
      <c r="HK55">
        <f t="shared" si="97"/>
        <v>116483.06636974718</v>
      </c>
      <c r="HL55">
        <f t="shared" si="98"/>
        <v>0.32848449401902219</v>
      </c>
      <c r="HM55" s="3">
        <f t="shared" si="59"/>
        <v>0.32441566436826447</v>
      </c>
      <c r="HN55">
        <f t="shared" si="89"/>
        <v>-0.24936692995004847</v>
      </c>
      <c r="HO55">
        <f t="shared" si="60"/>
        <v>-0.2714375236962685</v>
      </c>
      <c r="HP55">
        <v>18</v>
      </c>
      <c r="HQ55">
        <v>0</v>
      </c>
      <c r="HS55">
        <v>1962</v>
      </c>
      <c r="HT55" s="1">
        <f t="shared" si="99"/>
        <v>13241</v>
      </c>
      <c r="HU55" s="1">
        <f t="shared" si="100"/>
        <v>13084.065624567644</v>
      </c>
      <c r="HV55" s="3">
        <f t="shared" si="101"/>
        <v>0.2921216934718821</v>
      </c>
      <c r="HW55" s="3">
        <f t="shared" si="64"/>
        <v>0.28865942207884138</v>
      </c>
      <c r="HX55" s="39">
        <f t="shared" si="90"/>
        <v>-0.42735108438694891</v>
      </c>
      <c r="HY55" s="37">
        <f t="shared" si="65"/>
        <v>-0.44697469334444195</v>
      </c>
      <c r="HZ55">
        <v>18</v>
      </c>
      <c r="IA55">
        <v>0</v>
      </c>
      <c r="IB55">
        <v>1</v>
      </c>
      <c r="IC55" s="37">
        <v>0</v>
      </c>
      <c r="IE55">
        <v>1962</v>
      </c>
      <c r="IF55" s="1">
        <f t="shared" si="102"/>
        <v>31372</v>
      </c>
      <c r="IG55">
        <f t="shared" si="103"/>
        <v>31982.14863915951</v>
      </c>
      <c r="IH55">
        <f t="shared" si="104"/>
        <v>0.43188920552320381</v>
      </c>
      <c r="II55" s="5">
        <f t="shared" si="69"/>
        <v>0.44028894449482392</v>
      </c>
      <c r="IJ55" s="37">
        <f t="shared" si="91"/>
        <v>9.4077594728472158E-2</v>
      </c>
      <c r="IK55" s="39">
        <f t="shared" si="70"/>
        <v>0.13493865608171474</v>
      </c>
      <c r="IL55">
        <v>18</v>
      </c>
      <c r="IM55">
        <v>0</v>
      </c>
      <c r="IN55">
        <v>0</v>
      </c>
      <c r="IO55" s="39">
        <v>0</v>
      </c>
      <c r="IQ55">
        <v>1962</v>
      </c>
      <c r="IR55" s="42">
        <f t="shared" si="105"/>
        <v>3846602.6914650956</v>
      </c>
      <c r="IS55" s="1">
        <f t="shared" si="106"/>
        <v>3846985.6288927495</v>
      </c>
      <c r="IT55" s="1">
        <f t="shared" si="107"/>
        <v>3857664.1321237935</v>
      </c>
      <c r="IV55">
        <v>1962</v>
      </c>
      <c r="IW55" s="3">
        <f t="shared" si="108"/>
        <v>0.35193867691243869</v>
      </c>
      <c r="IX55" s="3">
        <f t="shared" si="109"/>
        <v>0.35196607031596094</v>
      </c>
      <c r="IY55" s="3">
        <f t="shared" si="110"/>
        <v>0.35295072549203471</v>
      </c>
    </row>
    <row r="56" spans="1:259" x14ac:dyDescent="0.25">
      <c r="A56">
        <v>1963</v>
      </c>
      <c r="B56" s="42">
        <v>3986.8906288087578</v>
      </c>
      <c r="C56" s="1">
        <f t="shared" si="92"/>
        <v>4063.8227299514069</v>
      </c>
      <c r="D56" s="8"/>
      <c r="E56">
        <v>1963</v>
      </c>
      <c r="F56" s="3">
        <f t="shared" si="94"/>
        <v>0.35764221330934121</v>
      </c>
      <c r="G56" s="3">
        <f t="shared" si="82"/>
        <v>0.36454337250552815</v>
      </c>
      <c r="I56">
        <v>1963</v>
      </c>
      <c r="J56">
        <f t="shared" si="83"/>
        <v>-5.3660691212992308E-2</v>
      </c>
      <c r="K56">
        <f t="shared" si="84"/>
        <v>-1.6090836936809572E-2</v>
      </c>
      <c r="N56">
        <v>19</v>
      </c>
      <c r="Q56" s="1">
        <v>3993.851712206721</v>
      </c>
      <c r="V56" s="1">
        <f t="shared" si="111"/>
        <v>560.89062880875781</v>
      </c>
      <c r="W56">
        <v>3426</v>
      </c>
      <c r="X56" s="1">
        <v>1584.9973913390625</v>
      </c>
      <c r="Y56" s="1">
        <v>11147.707067119374</v>
      </c>
      <c r="Z56" s="28">
        <f t="shared" si="112"/>
        <v>1.1657477268554353</v>
      </c>
      <c r="AA56" s="42"/>
      <c r="AC56">
        <v>1963</v>
      </c>
      <c r="AD56" s="8">
        <f t="shared" si="7"/>
        <v>1450841.9999999998</v>
      </c>
      <c r="AE56" s="8">
        <f t="shared" si="8"/>
        <v>1112750</v>
      </c>
      <c r="AF56" s="8">
        <f t="shared" si="9"/>
        <v>542413.62880875787</v>
      </c>
      <c r="AG56" s="8">
        <f t="shared" si="10"/>
        <v>414655.99999999994</v>
      </c>
      <c r="AH56" s="8">
        <f t="shared" si="11"/>
        <v>292000</v>
      </c>
      <c r="AI56" s="8">
        <f t="shared" si="12"/>
        <v>124667.00000000001</v>
      </c>
      <c r="AJ56" s="8">
        <f t="shared" si="13"/>
        <v>13834</v>
      </c>
      <c r="AK56" s="8">
        <f t="shared" si="14"/>
        <v>35728</v>
      </c>
      <c r="AL56" s="1">
        <f t="shared" si="77"/>
        <v>3986890.6288087578</v>
      </c>
      <c r="AS56">
        <v>414656</v>
      </c>
      <c r="BC56">
        <v>1963</v>
      </c>
      <c r="BD56">
        <v>1450842</v>
      </c>
      <c r="BE56">
        <v>1112750</v>
      </c>
      <c r="BG56">
        <f t="shared" si="81"/>
        <v>414656</v>
      </c>
      <c r="BH56" s="7">
        <v>292000</v>
      </c>
      <c r="BI56" s="7">
        <v>124667</v>
      </c>
      <c r="BJ56" s="7">
        <v>13834</v>
      </c>
      <c r="BK56" s="7">
        <v>35728</v>
      </c>
      <c r="BL56" s="1">
        <f t="shared" si="15"/>
        <v>3444477</v>
      </c>
      <c r="BQ56">
        <v>1963</v>
      </c>
      <c r="BR56" s="42">
        <v>4131.9799999999996</v>
      </c>
      <c r="BS56" s="42">
        <v>3098.3249999999998</v>
      </c>
      <c r="BT56" s="42">
        <v>1584.998</v>
      </c>
      <c r="BU56" s="42">
        <v>1030.7060000000001</v>
      </c>
      <c r="BV56" s="42">
        <v>809.73500000000013</v>
      </c>
      <c r="BW56" s="42">
        <v>364.29200000000003</v>
      </c>
      <c r="BX56" s="42">
        <v>47.747999999999998</v>
      </c>
      <c r="BY56" s="42">
        <v>80.161000000000001</v>
      </c>
      <c r="BZ56" s="42">
        <f t="shared" si="0"/>
        <v>11147.945</v>
      </c>
      <c r="CB56" s="39">
        <v>1963</v>
      </c>
      <c r="CM56">
        <v>1963</v>
      </c>
      <c r="CN56" s="3">
        <f t="shared" si="16"/>
        <v>0.35112512645269339</v>
      </c>
      <c r="CO56" s="3">
        <f t="shared" si="17"/>
        <v>0.35914566741707216</v>
      </c>
      <c r="CP56" s="25">
        <f t="shared" si="113"/>
        <v>0.34221723233010881</v>
      </c>
      <c r="CQ56" s="3">
        <f t="shared" si="19"/>
        <v>0.40230288753533977</v>
      </c>
      <c r="CR56" s="3">
        <f t="shared" si="20"/>
        <v>0.36061180509672913</v>
      </c>
      <c r="CS56" s="3">
        <f t="shared" si="21"/>
        <v>0.34221723233010881</v>
      </c>
      <c r="CT56" s="3">
        <f t="shared" si="22"/>
        <v>0.28972941275027225</v>
      </c>
      <c r="CU56" s="3">
        <f t="shared" si="23"/>
        <v>0.44570302266688289</v>
      </c>
      <c r="CV56" s="3">
        <f t="shared" si="24"/>
        <v>0.3089786503252393</v>
      </c>
      <c r="CX56" s="1">
        <v>1963</v>
      </c>
      <c r="CY56" s="3">
        <f t="shared" si="25"/>
        <v>0.35112512645269339</v>
      </c>
      <c r="CZ56" s="3">
        <f t="shared" si="26"/>
        <v>0.35914566741707216</v>
      </c>
      <c r="DA56" s="25">
        <f t="shared" si="95"/>
        <v>0.34221723233010881</v>
      </c>
      <c r="DB56" s="3">
        <f t="shared" si="27"/>
        <v>0.40230288753533977</v>
      </c>
      <c r="DC56" s="3">
        <f t="shared" si="28"/>
        <v>0.36061180509672913</v>
      </c>
      <c r="DD56" s="3">
        <f t="shared" si="29"/>
        <v>0.34221723233010881</v>
      </c>
      <c r="DE56" s="18">
        <f t="shared" si="78"/>
        <v>0.28972941275027225</v>
      </c>
      <c r="DF56" s="3">
        <f t="shared" si="79"/>
        <v>0.44570302266688289</v>
      </c>
      <c r="DG56" s="3">
        <f t="shared" si="30"/>
        <v>0.35763458007810034</v>
      </c>
      <c r="DI56">
        <v>1963</v>
      </c>
      <c r="DM56">
        <v>1963</v>
      </c>
      <c r="EI56">
        <v>1963</v>
      </c>
      <c r="FF56">
        <f t="shared" si="1"/>
        <v>1963</v>
      </c>
      <c r="FG56">
        <f t="shared" si="31"/>
        <v>1450841.9999999998</v>
      </c>
      <c r="FH56">
        <f t="shared" si="32"/>
        <v>1479647.9407641136</v>
      </c>
      <c r="FI56" s="4">
        <f t="shared" si="33"/>
        <v>0.35112512645269334</v>
      </c>
      <c r="FJ56" s="4">
        <f t="shared" si="34"/>
        <v>0.35809658826134538</v>
      </c>
      <c r="FK56">
        <f t="shared" si="85"/>
        <v>-8.9174003789640036E-2</v>
      </c>
      <c r="FL56">
        <f t="shared" si="35"/>
        <v>-5.1186202713836337E-2</v>
      </c>
      <c r="FM56">
        <v>19</v>
      </c>
      <c r="FN56">
        <v>0</v>
      </c>
      <c r="FO56">
        <v>0</v>
      </c>
      <c r="FQ56">
        <v>1963</v>
      </c>
      <c r="FR56">
        <f t="shared" si="36"/>
        <v>1112750</v>
      </c>
      <c r="FS56">
        <f t="shared" si="37"/>
        <v>1131507.0578304441</v>
      </c>
      <c r="FT56" s="3">
        <f t="shared" si="38"/>
        <v>0.35914566741707216</v>
      </c>
      <c r="FU56" s="3">
        <f t="shared" si="39"/>
        <v>0.36519960231106935</v>
      </c>
      <c r="FV56">
        <f t="shared" si="93"/>
        <v>-0.10987003590747191</v>
      </c>
      <c r="FW56" s="39">
        <f t="shared" si="40"/>
        <v>-7.7936255118074671E-2</v>
      </c>
      <c r="FX56">
        <v>19</v>
      </c>
      <c r="FY56" s="1">
        <v>1</v>
      </c>
      <c r="FZ56" s="42">
        <v>0</v>
      </c>
      <c r="GA56" s="42"/>
      <c r="GB56" s="42"/>
      <c r="GC56">
        <v>1963</v>
      </c>
      <c r="GD56">
        <f t="shared" si="41"/>
        <v>542413.62880875787</v>
      </c>
      <c r="GE56">
        <f t="shared" si="42"/>
        <v>553049.12631908536</v>
      </c>
      <c r="GF56">
        <f t="shared" si="43"/>
        <v>0.34221723233010887</v>
      </c>
      <c r="GG56" s="3">
        <f t="shared" si="44"/>
        <v>0.34892733386356661</v>
      </c>
      <c r="GH56">
        <f t="shared" si="86"/>
        <v>-0.16295166090195612</v>
      </c>
      <c r="GI56">
        <f t="shared" si="45"/>
        <v>-0.1267340066669802</v>
      </c>
      <c r="GJ56">
        <v>19</v>
      </c>
      <c r="GK56">
        <v>0</v>
      </c>
      <c r="GM56">
        <v>1963</v>
      </c>
      <c r="GN56">
        <f t="shared" si="46"/>
        <v>414655.99999999994</v>
      </c>
      <c r="GO56">
        <f t="shared" si="47"/>
        <v>414582.10480665992</v>
      </c>
      <c r="GP56" s="3">
        <f t="shared" si="48"/>
        <v>0.40230288753533971</v>
      </c>
      <c r="GQ56" s="3">
        <f t="shared" si="49"/>
        <v>0.40223119377073563</v>
      </c>
      <c r="GR56">
        <f t="shared" si="87"/>
        <v>0.2051155123520931</v>
      </c>
      <c r="GS56" s="39">
        <f t="shared" si="50"/>
        <v>0.20471853139262819</v>
      </c>
      <c r="GT56">
        <v>19</v>
      </c>
      <c r="GU56">
        <v>0.25</v>
      </c>
      <c r="GV56" s="39">
        <v>0</v>
      </c>
      <c r="GX56">
        <v>1963</v>
      </c>
      <c r="GY56">
        <f t="shared" si="51"/>
        <v>292000</v>
      </c>
      <c r="GZ56">
        <f t="shared" si="52"/>
        <v>291279.19584891922</v>
      </c>
      <c r="HA56">
        <f t="shared" si="53"/>
        <v>0.36061180509672913</v>
      </c>
      <c r="HB56" s="3">
        <f t="shared" si="54"/>
        <v>0.35972163219932346</v>
      </c>
      <c r="HC56" s="39">
        <f t="shared" si="88"/>
        <v>-5.0757894237150804E-2</v>
      </c>
      <c r="HD56">
        <f t="shared" si="55"/>
        <v>-5.5573042930708638E-2</v>
      </c>
      <c r="HE56">
        <v>19</v>
      </c>
      <c r="HF56">
        <v>0</v>
      </c>
      <c r="HG56" s="39">
        <v>0</v>
      </c>
      <c r="HI56">
        <v>1963</v>
      </c>
      <c r="HJ56">
        <f t="shared" si="96"/>
        <v>124667.00000000001</v>
      </c>
      <c r="HK56">
        <f t="shared" si="97"/>
        <v>122800.20504489676</v>
      </c>
      <c r="HL56">
        <f t="shared" si="98"/>
        <v>0.34221723233010881</v>
      </c>
      <c r="HM56" s="3">
        <f t="shared" si="59"/>
        <v>0.33709278558106343</v>
      </c>
      <c r="HN56">
        <f t="shared" si="89"/>
        <v>-0.1752888827586554</v>
      </c>
      <c r="HO56">
        <f t="shared" si="60"/>
        <v>-0.20286468470652119</v>
      </c>
      <c r="HP56">
        <v>19</v>
      </c>
      <c r="HQ56">
        <v>0</v>
      </c>
      <c r="HS56">
        <v>1963</v>
      </c>
      <c r="HT56" s="1">
        <f t="shared" si="99"/>
        <v>13834</v>
      </c>
      <c r="HU56" s="1">
        <f t="shared" si="100"/>
        <v>14618.532232923524</v>
      </c>
      <c r="HV56" s="3">
        <f t="shared" si="101"/>
        <v>0.28972941275027225</v>
      </c>
      <c r="HW56" s="3">
        <f t="shared" si="64"/>
        <v>0.30616009535317762</v>
      </c>
      <c r="HX56" s="39">
        <f t="shared" si="90"/>
        <v>-0.4409012791246093</v>
      </c>
      <c r="HY56" s="37">
        <f t="shared" si="65"/>
        <v>-0.3485674301777294</v>
      </c>
      <c r="HZ56">
        <v>19</v>
      </c>
      <c r="IA56">
        <v>0</v>
      </c>
      <c r="IB56">
        <v>1</v>
      </c>
      <c r="IC56" s="37">
        <v>0</v>
      </c>
      <c r="IE56">
        <v>1963</v>
      </c>
      <c r="IF56" s="1">
        <f t="shared" si="102"/>
        <v>35728</v>
      </c>
      <c r="IG56">
        <f t="shared" si="103"/>
        <v>36620.128971854225</v>
      </c>
      <c r="IH56">
        <f t="shared" si="104"/>
        <v>0.44570302266688289</v>
      </c>
      <c r="II56" s="5">
        <f t="shared" si="69"/>
        <v>0.45683223727067052</v>
      </c>
      <c r="IJ56" s="37">
        <f t="shared" si="91"/>
        <v>0.16133338217459003</v>
      </c>
      <c r="IK56" s="39">
        <f t="shared" si="70"/>
        <v>0.21577751653981481</v>
      </c>
      <c r="IL56">
        <v>19</v>
      </c>
      <c r="IM56">
        <v>0</v>
      </c>
      <c r="IN56">
        <v>0</v>
      </c>
      <c r="IO56" s="39">
        <v>0</v>
      </c>
      <c r="IQ56">
        <v>1963</v>
      </c>
      <c r="IR56" s="42">
        <f t="shared" si="105"/>
        <v>3986890.6288087578</v>
      </c>
      <c r="IS56" s="1">
        <f t="shared" si="106"/>
        <v>4044104.2918188968</v>
      </c>
      <c r="IT56" s="1">
        <f t="shared" si="107"/>
        <v>4063822.7299514068</v>
      </c>
      <c r="IV56">
        <v>1963</v>
      </c>
      <c r="IW56" s="3">
        <f t="shared" si="108"/>
        <v>0.35764221330934121</v>
      </c>
      <c r="IX56" s="3">
        <f t="shared" si="109"/>
        <v>0.36276679619597124</v>
      </c>
      <c r="IY56" s="3">
        <f t="shared" si="110"/>
        <v>0.36454337250552815</v>
      </c>
    </row>
    <row r="57" spans="1:259" x14ac:dyDescent="0.25">
      <c r="A57">
        <v>1964</v>
      </c>
      <c r="B57" s="42">
        <v>4217.6461309908063</v>
      </c>
      <c r="C57" s="1">
        <f t="shared" si="92"/>
        <v>4278.3944324654731</v>
      </c>
      <c r="D57" s="8"/>
      <c r="E57">
        <v>1964</v>
      </c>
      <c r="F57" s="3">
        <f t="shared" si="94"/>
        <v>0.3708011226148285</v>
      </c>
      <c r="G57" s="3">
        <f t="shared" si="82"/>
        <v>0.37614190694906535</v>
      </c>
      <c r="I57">
        <v>1964</v>
      </c>
      <c r="J57">
        <f t="shared" si="83"/>
        <v>1.7965776359479629E-2</v>
      </c>
      <c r="K57">
        <f t="shared" si="84"/>
        <v>4.7039457924152206E-2</v>
      </c>
      <c r="N57">
        <v>20</v>
      </c>
      <c r="Q57" s="1">
        <v>4226.2567453693446</v>
      </c>
      <c r="V57" s="1">
        <f t="shared" si="111"/>
        <v>592.64613099080634</v>
      </c>
      <c r="W57">
        <v>3625</v>
      </c>
      <c r="X57" s="1">
        <v>1618.20367509375</v>
      </c>
      <c r="Y57" s="1">
        <v>11374.415754862499</v>
      </c>
      <c r="Z57" s="28">
        <f t="shared" si="112"/>
        <v>1.1658639297570605</v>
      </c>
      <c r="AA57" s="42"/>
      <c r="AC57">
        <v>1964</v>
      </c>
      <c r="AD57" s="8">
        <f t="shared" si="7"/>
        <v>1526810</v>
      </c>
      <c r="AE57" s="8">
        <f t="shared" si="8"/>
        <v>1162448</v>
      </c>
      <c r="AF57" s="8">
        <f t="shared" si="9"/>
        <v>585050.13099080592</v>
      </c>
      <c r="AG57" s="8">
        <f t="shared" si="10"/>
        <v>427717</v>
      </c>
      <c r="AH57" s="8">
        <f t="shared" si="11"/>
        <v>321920</v>
      </c>
      <c r="AI57" s="8">
        <f t="shared" si="12"/>
        <v>133070.99999999997</v>
      </c>
      <c r="AJ57" s="8">
        <f t="shared" si="13"/>
        <v>15647</v>
      </c>
      <c r="AK57" s="8">
        <f t="shared" si="14"/>
        <v>44983</v>
      </c>
      <c r="AL57" s="1">
        <f t="shared" si="77"/>
        <v>4217646.130990806</v>
      </c>
      <c r="AS57">
        <v>427717</v>
      </c>
      <c r="BC57">
        <v>1964</v>
      </c>
      <c r="BD57">
        <v>1526810</v>
      </c>
      <c r="BE57">
        <v>1162448</v>
      </c>
      <c r="BG57">
        <f t="shared" si="81"/>
        <v>427717</v>
      </c>
      <c r="BH57" s="7">
        <v>321920</v>
      </c>
      <c r="BI57" s="7">
        <v>133071</v>
      </c>
      <c r="BJ57" s="7">
        <v>15647</v>
      </c>
      <c r="BK57" s="7">
        <v>44983</v>
      </c>
      <c r="BL57" s="1">
        <f t="shared" si="15"/>
        <v>3632596</v>
      </c>
      <c r="BQ57">
        <v>1964</v>
      </c>
      <c r="BR57" s="42">
        <v>4194.2190000000001</v>
      </c>
      <c r="BS57" s="42">
        <v>3166.029</v>
      </c>
      <c r="BT57" s="42">
        <v>1618.203</v>
      </c>
      <c r="BU57" s="42">
        <v>1059.0360000000001</v>
      </c>
      <c r="BV57" s="42">
        <v>830.96</v>
      </c>
      <c r="BW57" s="42">
        <v>368.06399999999996</v>
      </c>
      <c r="BX57" s="42">
        <v>51.100999999999999</v>
      </c>
      <c r="BY57" s="42">
        <v>87.433000000000007</v>
      </c>
      <c r="BZ57" s="42">
        <f t="shared" si="0"/>
        <v>11375.045000000002</v>
      </c>
      <c r="CB57" s="39">
        <v>1964</v>
      </c>
      <c r="CM57">
        <v>1964</v>
      </c>
      <c r="CN57" s="3">
        <f t="shared" si="16"/>
        <v>0.36402724798109015</v>
      </c>
      <c r="CO57" s="3">
        <f t="shared" si="17"/>
        <v>0.36716277709395589</v>
      </c>
      <c r="CP57" s="25">
        <f t="shared" si="113"/>
        <v>0.36154310119979133</v>
      </c>
      <c r="CQ57" s="3">
        <f t="shared" si="19"/>
        <v>0.40387390041509447</v>
      </c>
      <c r="CR57" s="3">
        <f t="shared" si="20"/>
        <v>0.38740733609319339</v>
      </c>
      <c r="CS57" s="3">
        <f t="shared" si="21"/>
        <v>0.36154310119979133</v>
      </c>
      <c r="CT57" s="3">
        <f t="shared" si="22"/>
        <v>0.30619753038101016</v>
      </c>
      <c r="CU57" s="3">
        <f t="shared" si="23"/>
        <v>0.51448537737467537</v>
      </c>
      <c r="CV57" s="3">
        <f t="shared" si="24"/>
        <v>0.31934783554702417</v>
      </c>
      <c r="CX57" s="1">
        <v>1964</v>
      </c>
      <c r="CY57" s="3">
        <f t="shared" si="25"/>
        <v>0.36402724798109015</v>
      </c>
      <c r="CZ57" s="3">
        <f t="shared" si="26"/>
        <v>0.36716277709395589</v>
      </c>
      <c r="DA57" s="25">
        <f t="shared" si="95"/>
        <v>0.36154310119979133</v>
      </c>
      <c r="DB57" s="3">
        <f t="shared" si="27"/>
        <v>0.40387390041509447</v>
      </c>
      <c r="DC57" s="3">
        <f t="shared" si="28"/>
        <v>0.38740733609319339</v>
      </c>
      <c r="DD57" s="3">
        <f t="shared" si="29"/>
        <v>0.36154310119979133</v>
      </c>
      <c r="DE57" s="18">
        <f t="shared" si="78"/>
        <v>0.30619753038101016</v>
      </c>
      <c r="DF57" s="3">
        <f t="shared" si="79"/>
        <v>0.51448537737467537</v>
      </c>
      <c r="DG57" s="3">
        <f t="shared" si="30"/>
        <v>0.37078061062534745</v>
      </c>
      <c r="DI57">
        <v>1964</v>
      </c>
      <c r="DM57">
        <v>1964</v>
      </c>
      <c r="EI57">
        <v>1964</v>
      </c>
      <c r="FF57">
        <f t="shared" si="1"/>
        <v>1964</v>
      </c>
      <c r="FG57">
        <f t="shared" si="31"/>
        <v>1526810</v>
      </c>
      <c r="FH57">
        <f t="shared" si="32"/>
        <v>1551347.8407874049</v>
      </c>
      <c r="FI57" s="4">
        <f t="shared" si="33"/>
        <v>0.36402724798109015</v>
      </c>
      <c r="FJ57" s="4">
        <f t="shared" si="34"/>
        <v>0.36987764367750109</v>
      </c>
      <c r="FK57">
        <f t="shared" si="85"/>
        <v>-1.8899893291280716E-2</v>
      </c>
      <c r="FL57">
        <f t="shared" si="35"/>
        <v>1.293973797460124E-2</v>
      </c>
      <c r="FM57">
        <v>20</v>
      </c>
      <c r="FN57">
        <v>0</v>
      </c>
      <c r="FO57">
        <v>0</v>
      </c>
      <c r="FQ57">
        <v>1964</v>
      </c>
      <c r="FR57">
        <f t="shared" si="36"/>
        <v>1162448</v>
      </c>
      <c r="FS57">
        <f t="shared" si="37"/>
        <v>1191628.5074420907</v>
      </c>
      <c r="FT57" s="3">
        <f t="shared" si="38"/>
        <v>0.36716277709395589</v>
      </c>
      <c r="FU57" s="3">
        <f t="shared" si="39"/>
        <v>0.37637953014394082</v>
      </c>
      <c r="FV57">
        <f t="shared" si="93"/>
        <v>-6.759005095141897E-2</v>
      </c>
      <c r="FW57" s="39">
        <f t="shared" si="40"/>
        <v>-1.9055681107931877E-2</v>
      </c>
      <c r="FX57">
        <v>20</v>
      </c>
      <c r="FY57" s="1">
        <v>1</v>
      </c>
      <c r="FZ57" s="42">
        <v>0</v>
      </c>
      <c r="GA57" s="42"/>
      <c r="GB57" s="42"/>
      <c r="GC57">
        <v>1964</v>
      </c>
      <c r="GD57">
        <f t="shared" si="41"/>
        <v>585050.13099080592</v>
      </c>
      <c r="GE57">
        <f t="shared" si="42"/>
        <v>583263.36864049535</v>
      </c>
      <c r="GF57">
        <f t="shared" si="43"/>
        <v>0.36154310119979133</v>
      </c>
      <c r="GG57" s="3">
        <f t="shared" si="44"/>
        <v>0.36043893667265198</v>
      </c>
      <c r="GH57">
        <f t="shared" si="86"/>
        <v>-5.8845962183417352E-2</v>
      </c>
      <c r="GI57">
        <f t="shared" si="45"/>
        <v>-6.478003135009236E-2</v>
      </c>
      <c r="GJ57">
        <v>20</v>
      </c>
      <c r="GK57">
        <v>0</v>
      </c>
      <c r="GM57">
        <v>1964</v>
      </c>
      <c r="GN57">
        <f t="shared" si="46"/>
        <v>427717</v>
      </c>
      <c r="GO57">
        <f t="shared" si="47"/>
        <v>428215.04071144224</v>
      </c>
      <c r="GP57" s="3">
        <f t="shared" si="48"/>
        <v>0.40387390041509447</v>
      </c>
      <c r="GQ57" s="3">
        <f t="shared" si="49"/>
        <v>0.40434417782912219</v>
      </c>
      <c r="GR57">
        <f t="shared" si="87"/>
        <v>0.2138185864355315</v>
      </c>
      <c r="GS57" s="39">
        <f t="shared" si="50"/>
        <v>0.21642537715106289</v>
      </c>
      <c r="GT57">
        <v>20</v>
      </c>
      <c r="GU57">
        <v>0.5</v>
      </c>
      <c r="GV57" s="39">
        <v>0</v>
      </c>
      <c r="GX57">
        <v>1964</v>
      </c>
      <c r="GY57">
        <f t="shared" si="51"/>
        <v>321920</v>
      </c>
      <c r="GZ57">
        <f t="shared" si="52"/>
        <v>308488.01972447208</v>
      </c>
      <c r="HA57">
        <f t="shared" si="53"/>
        <v>0.38740733609319339</v>
      </c>
      <c r="HB57" s="3">
        <f t="shared" si="54"/>
        <v>0.37124292351553873</v>
      </c>
      <c r="HC57" s="39">
        <f t="shared" si="88"/>
        <v>9.4163223496139939E-2</v>
      </c>
      <c r="HD57">
        <f t="shared" si="55"/>
        <v>6.7185307614048284E-3</v>
      </c>
      <c r="HE57">
        <v>20</v>
      </c>
      <c r="HF57">
        <v>0</v>
      </c>
      <c r="HG57" s="39">
        <v>0</v>
      </c>
      <c r="HI57">
        <v>1964</v>
      </c>
      <c r="HJ57">
        <f t="shared" si="96"/>
        <v>133070.99999999997</v>
      </c>
      <c r="HK57">
        <f t="shared" si="97"/>
        <v>128770.15418423753</v>
      </c>
      <c r="HL57">
        <f t="shared" si="98"/>
        <v>0.36154310119979127</v>
      </c>
      <c r="HM57" s="3">
        <f t="shared" si="59"/>
        <v>0.3498580523611044</v>
      </c>
      <c r="HN57">
        <f t="shared" si="89"/>
        <v>-7.1800957793836162E-2</v>
      </c>
      <c r="HO57">
        <f t="shared" si="60"/>
        <v>-0.13429184571677388</v>
      </c>
      <c r="HP57">
        <v>20</v>
      </c>
      <c r="HQ57">
        <v>0</v>
      </c>
      <c r="HS57">
        <v>1964</v>
      </c>
      <c r="HT57" s="1">
        <f t="shared" si="99"/>
        <v>15647</v>
      </c>
      <c r="HU57" s="1">
        <f t="shared" si="100"/>
        <v>16554.691045873227</v>
      </c>
      <c r="HV57" s="3">
        <f t="shared" si="101"/>
        <v>0.30619753038101016</v>
      </c>
      <c r="HW57" s="3">
        <f t="shared" si="64"/>
        <v>0.32396021694043614</v>
      </c>
      <c r="HX57" s="39">
        <f t="shared" si="90"/>
        <v>-0.3483588735541488</v>
      </c>
      <c r="HY57" s="37">
        <f t="shared" si="65"/>
        <v>-0.25016016701101662</v>
      </c>
      <c r="HZ57">
        <v>20</v>
      </c>
      <c r="IA57">
        <v>0</v>
      </c>
      <c r="IB57">
        <v>1</v>
      </c>
      <c r="IC57" s="37">
        <v>0</v>
      </c>
      <c r="IE57">
        <v>1964</v>
      </c>
      <c r="IF57" s="1">
        <f t="shared" si="102"/>
        <v>44983</v>
      </c>
      <c r="IG57">
        <f t="shared" si="103"/>
        <v>41376.137383044741</v>
      </c>
      <c r="IH57">
        <f t="shared" si="104"/>
        <v>0.51448537737467537</v>
      </c>
      <c r="II57" s="5">
        <f t="shared" si="69"/>
        <v>0.47323250240806947</v>
      </c>
      <c r="IJ57" s="37">
        <f t="shared" si="91"/>
        <v>0.50493613976372076</v>
      </c>
      <c r="IK57" s="39">
        <f t="shared" si="70"/>
        <v>0.29661637699791465</v>
      </c>
      <c r="IL57">
        <v>20</v>
      </c>
      <c r="IM57">
        <v>0</v>
      </c>
      <c r="IN57">
        <v>0</v>
      </c>
      <c r="IO57" s="39">
        <v>0</v>
      </c>
      <c r="IQ57">
        <v>1964</v>
      </c>
      <c r="IR57" s="42">
        <f t="shared" si="105"/>
        <v>4217646.130990806</v>
      </c>
      <c r="IS57" s="1">
        <f t="shared" si="106"/>
        <v>4249643.7599190604</v>
      </c>
      <c r="IT57" s="1">
        <f t="shared" si="107"/>
        <v>4278394.4324654732</v>
      </c>
      <c r="IV57">
        <v>1964</v>
      </c>
      <c r="IW57" s="3">
        <f t="shared" si="108"/>
        <v>0.3708011226148285</v>
      </c>
      <c r="IX57" s="3">
        <f t="shared" si="109"/>
        <v>0.37359357786444447</v>
      </c>
      <c r="IY57" s="3">
        <f t="shared" si="110"/>
        <v>0.37614190694906535</v>
      </c>
    </row>
    <row r="58" spans="1:259" x14ac:dyDescent="0.25">
      <c r="A58">
        <v>1965</v>
      </c>
      <c r="B58" s="42">
        <v>4408.1839440666499</v>
      </c>
      <c r="C58" s="1">
        <f t="shared" si="92"/>
        <v>4500.0365446618134</v>
      </c>
      <c r="D58" s="8"/>
      <c r="E58">
        <v>1965</v>
      </c>
      <c r="F58" s="3">
        <f t="shared" si="94"/>
        <v>0.37980921949555441</v>
      </c>
      <c r="G58" s="3">
        <f t="shared" si="82"/>
        <v>0.38772324145637632</v>
      </c>
      <c r="I58">
        <v>1965</v>
      </c>
      <c r="J58">
        <f t="shared" si="83"/>
        <v>6.7014017695953138E-2</v>
      </c>
      <c r="K58">
        <f t="shared" si="84"/>
        <v>0.11016975278511398</v>
      </c>
      <c r="N58">
        <v>21</v>
      </c>
      <c r="Q58" s="1">
        <v>4401.6846015634001</v>
      </c>
      <c r="V58" s="1">
        <f t="shared" si="111"/>
        <v>633.18394406664993</v>
      </c>
      <c r="W58">
        <v>3775</v>
      </c>
      <c r="X58" s="1">
        <v>1652.434710625</v>
      </c>
      <c r="Y58" s="1">
        <v>11606.311057749999</v>
      </c>
      <c r="Z58" s="28">
        <f t="shared" si="112"/>
        <v>1.1660091659770595</v>
      </c>
      <c r="AA58" s="42"/>
      <c r="AC58">
        <v>1965</v>
      </c>
      <c r="AD58" s="8">
        <f t="shared" si="7"/>
        <v>1608213</v>
      </c>
      <c r="AE58" s="8">
        <f t="shared" si="8"/>
        <v>1215435</v>
      </c>
      <c r="AF58" s="8">
        <f t="shared" si="9"/>
        <v>606441.13043174881</v>
      </c>
      <c r="AG58" s="8">
        <f t="shared" si="10"/>
        <v>447985</v>
      </c>
      <c r="AH58" s="8">
        <f t="shared" si="11"/>
        <v>329157.00000000006</v>
      </c>
      <c r="AI58" s="8">
        <f t="shared" si="12"/>
        <v>136744</v>
      </c>
      <c r="AJ58" s="8">
        <f t="shared" si="13"/>
        <v>17596.813634900853</v>
      </c>
      <c r="AK58" s="8">
        <f t="shared" si="14"/>
        <v>46611.999999999993</v>
      </c>
      <c r="AL58" s="1">
        <f t="shared" si="77"/>
        <v>4408183.9440666502</v>
      </c>
      <c r="AS58">
        <v>447985</v>
      </c>
      <c r="BC58">
        <v>1965</v>
      </c>
      <c r="BD58">
        <v>1608213</v>
      </c>
      <c r="BE58">
        <v>1215435</v>
      </c>
      <c r="BG58">
        <f t="shared" si="81"/>
        <v>447985</v>
      </c>
      <c r="BH58" s="7">
        <v>329157</v>
      </c>
      <c r="BI58" s="7">
        <v>136744</v>
      </c>
      <c r="BK58" s="7">
        <v>46612</v>
      </c>
      <c r="BL58" s="1">
        <f t="shared" si="15"/>
        <v>3784146</v>
      </c>
      <c r="BQ58">
        <v>1965</v>
      </c>
      <c r="BR58" s="42">
        <v>4266.2719999999999</v>
      </c>
      <c r="BS58" s="42">
        <v>3228.0630000000001</v>
      </c>
      <c r="BT58" s="42">
        <v>1652.4349999999999</v>
      </c>
      <c r="BU58" s="42">
        <v>1089.693</v>
      </c>
      <c r="BV58" s="42">
        <v>849.22699999999998</v>
      </c>
      <c r="BW58" s="42">
        <v>372.601</v>
      </c>
      <c r="BX58" s="42">
        <v>54.543999999999997</v>
      </c>
      <c r="BY58" s="42">
        <v>95.988</v>
      </c>
      <c r="BZ58" s="42">
        <f t="shared" si="0"/>
        <v>11608.823</v>
      </c>
      <c r="CB58" s="39">
        <v>1965</v>
      </c>
      <c r="CM58">
        <v>1965</v>
      </c>
      <c r="CN58" s="3">
        <f t="shared" si="16"/>
        <v>0.37695979065563562</v>
      </c>
      <c r="CO58" s="3">
        <f t="shared" si="17"/>
        <v>0.37652146194172786</v>
      </c>
      <c r="CP58" s="25">
        <f t="shared" si="113"/>
        <v>0.36699847826495369</v>
      </c>
      <c r="CQ58" s="3">
        <f t="shared" si="19"/>
        <v>0.41111120288007724</v>
      </c>
      <c r="CR58" s="3">
        <f t="shared" si="20"/>
        <v>0.38759601378665542</v>
      </c>
      <c r="CS58" s="3">
        <f t="shared" si="21"/>
        <v>0.36699847826495369</v>
      </c>
      <c r="CT58" s="25">
        <f>CT57+(CT61-CT57)/4</f>
        <v>0.32261685308926469</v>
      </c>
      <c r="CU58" s="3">
        <f t="shared" si="23"/>
        <v>0.48560236696253695</v>
      </c>
      <c r="CV58" s="3">
        <f t="shared" si="24"/>
        <v>0.32597154767541897</v>
      </c>
      <c r="CX58" s="1">
        <v>1965</v>
      </c>
      <c r="CY58" s="3">
        <f t="shared" si="25"/>
        <v>0.37695979065563562</v>
      </c>
      <c r="CZ58" s="3">
        <f t="shared" si="26"/>
        <v>0.37652146194172786</v>
      </c>
      <c r="DA58" s="25">
        <f t="shared" si="95"/>
        <v>0.36699847826495369</v>
      </c>
      <c r="DB58" s="3">
        <f t="shared" si="27"/>
        <v>0.41111120288007724</v>
      </c>
      <c r="DC58" s="3">
        <f t="shared" si="28"/>
        <v>0.38759601378665542</v>
      </c>
      <c r="DD58" s="3">
        <f t="shared" si="29"/>
        <v>0.36699847826495369</v>
      </c>
      <c r="DE58" s="18">
        <f t="shared" si="78"/>
        <v>0.32261685308926469</v>
      </c>
      <c r="DF58" s="3">
        <f t="shared" si="79"/>
        <v>0.48560236696253695</v>
      </c>
      <c r="DG58" s="3">
        <f t="shared" si="30"/>
        <v>0.37972703555447868</v>
      </c>
      <c r="DI58">
        <v>1965</v>
      </c>
      <c r="DM58">
        <v>1965</v>
      </c>
      <c r="EI58">
        <v>1965</v>
      </c>
      <c r="FF58">
        <f t="shared" si="1"/>
        <v>1965</v>
      </c>
      <c r="FG58">
        <f t="shared" si="31"/>
        <v>1608213</v>
      </c>
      <c r="FH58">
        <f t="shared" si="32"/>
        <v>1628238.9805705063</v>
      </c>
      <c r="FI58" s="4">
        <f t="shared" si="33"/>
        <v>0.37695979065563562</v>
      </c>
      <c r="FJ58" s="4">
        <f t="shared" si="34"/>
        <v>0.38165381404901194</v>
      </c>
      <c r="FK58">
        <f t="shared" si="85"/>
        <v>5.1493228975966379E-2</v>
      </c>
      <c r="FL58">
        <f t="shared" si="35"/>
        <v>7.7065678663038817E-2</v>
      </c>
      <c r="FM58">
        <v>21</v>
      </c>
      <c r="FN58">
        <v>0</v>
      </c>
      <c r="FO58">
        <v>0</v>
      </c>
      <c r="FQ58">
        <v>1965</v>
      </c>
      <c r="FR58">
        <f t="shared" si="36"/>
        <v>1215435</v>
      </c>
      <c r="FS58">
        <f t="shared" si="37"/>
        <v>1251086.5921985747</v>
      </c>
      <c r="FT58" s="3">
        <f t="shared" si="38"/>
        <v>0.37652146194172786</v>
      </c>
      <c r="FU58" s="3">
        <f t="shared" si="39"/>
        <v>0.38756572972664244</v>
      </c>
      <c r="FV58">
        <f t="shared" si="93"/>
        <v>-1.8308606454537659E-2</v>
      </c>
      <c r="FW58" s="39">
        <f t="shared" si="40"/>
        <v>3.9824892902210918E-2</v>
      </c>
      <c r="FX58">
        <v>21</v>
      </c>
      <c r="FY58" s="1">
        <v>1</v>
      </c>
      <c r="FZ58" s="42">
        <v>0</v>
      </c>
      <c r="GA58" s="42"/>
      <c r="GB58" s="42"/>
      <c r="GC58">
        <v>1965</v>
      </c>
      <c r="GD58">
        <f t="shared" si="41"/>
        <v>606441.13043174881</v>
      </c>
      <c r="GE58">
        <f t="shared" si="42"/>
        <v>614662.27406476671</v>
      </c>
      <c r="GF58">
        <f t="shared" si="43"/>
        <v>0.36699847826495374</v>
      </c>
      <c r="GG58" s="3">
        <f t="shared" si="44"/>
        <v>0.3719736474141293</v>
      </c>
      <c r="GH58">
        <f t="shared" si="86"/>
        <v>-2.9540519736620943E-2</v>
      </c>
      <c r="GI58">
        <f t="shared" si="45"/>
        <v>-2.8260560332045159E-3</v>
      </c>
      <c r="GJ58">
        <v>21</v>
      </c>
      <c r="GK58">
        <v>0</v>
      </c>
      <c r="GM58">
        <v>1965</v>
      </c>
      <c r="GN58">
        <f t="shared" si="46"/>
        <v>447985</v>
      </c>
      <c r="GO58">
        <f t="shared" si="47"/>
        <v>446797.03148398001</v>
      </c>
      <c r="GP58" s="3">
        <f t="shared" si="48"/>
        <v>0.41111120288007724</v>
      </c>
      <c r="GQ58" s="3">
        <f t="shared" si="49"/>
        <v>0.41002101645507494</v>
      </c>
      <c r="GR58">
        <f t="shared" si="87"/>
        <v>0.25402130087772085</v>
      </c>
      <c r="GS58" s="39">
        <f t="shared" si="50"/>
        <v>0.2479531008162745</v>
      </c>
      <c r="GT58">
        <v>21</v>
      </c>
      <c r="GU58">
        <v>0.65</v>
      </c>
      <c r="GV58" s="39">
        <v>0</v>
      </c>
      <c r="GX58">
        <v>1965</v>
      </c>
      <c r="GY58">
        <f t="shared" si="51"/>
        <v>329157.00000000006</v>
      </c>
      <c r="GZ58">
        <f t="shared" si="52"/>
        <v>325051.65937191638</v>
      </c>
      <c r="HA58">
        <f t="shared" si="53"/>
        <v>0.38759601378665548</v>
      </c>
      <c r="HB58" s="3">
        <f t="shared" si="54"/>
        <v>0.382761804996681</v>
      </c>
      <c r="HC58" s="39">
        <f t="shared" si="88"/>
        <v>9.5185390001904069E-2</v>
      </c>
      <c r="HD58">
        <f t="shared" si="55"/>
        <v>6.9010104453518295E-2</v>
      </c>
      <c r="HE58">
        <v>21</v>
      </c>
      <c r="HF58">
        <v>0</v>
      </c>
      <c r="HG58" s="39">
        <v>0</v>
      </c>
      <c r="HI58">
        <v>1965</v>
      </c>
      <c r="HJ58">
        <f t="shared" si="96"/>
        <v>136744</v>
      </c>
      <c r="HK58">
        <f t="shared" si="97"/>
        <v>135135.72033988097</v>
      </c>
      <c r="HL58">
        <f t="shared" si="98"/>
        <v>0.36699847826495369</v>
      </c>
      <c r="HM58" s="3">
        <f t="shared" si="59"/>
        <v>0.36268211931766414</v>
      </c>
      <c r="HN58">
        <f t="shared" si="89"/>
        <v>-4.2681260742353226E-2</v>
      </c>
      <c r="HO58">
        <f t="shared" si="60"/>
        <v>-6.5719006727026796E-2</v>
      </c>
      <c r="HP58">
        <v>21</v>
      </c>
      <c r="HQ58">
        <v>0</v>
      </c>
      <c r="HS58">
        <v>1965</v>
      </c>
      <c r="HT58" s="1">
        <f t="shared" si="99"/>
        <v>17596.813634900853</v>
      </c>
      <c r="HU58" s="1">
        <f t="shared" si="100"/>
        <v>18652.927980959856</v>
      </c>
      <c r="HV58" s="3">
        <f t="shared" si="101"/>
        <v>0.32261685308926469</v>
      </c>
      <c r="HW58" s="3">
        <f t="shared" si="64"/>
        <v>0.34197946577001792</v>
      </c>
      <c r="HX58" s="39">
        <f t="shared" si="90"/>
        <v>-0.25753921170729172</v>
      </c>
      <c r="HY58" s="37">
        <f t="shared" si="65"/>
        <v>-0.15175290384430429</v>
      </c>
      <c r="HZ58">
        <v>21</v>
      </c>
      <c r="IA58">
        <v>0</v>
      </c>
      <c r="IB58">
        <v>1</v>
      </c>
      <c r="IC58" s="37">
        <v>0</v>
      </c>
      <c r="IE58">
        <v>1965</v>
      </c>
      <c r="IF58" s="1">
        <f t="shared" si="102"/>
        <v>46611.999999999993</v>
      </c>
      <c r="IG58">
        <f t="shared" si="103"/>
        <v>46980.254647628986</v>
      </c>
      <c r="IH58">
        <f t="shared" si="104"/>
        <v>0.48560236696253689</v>
      </c>
      <c r="II58" s="5">
        <f t="shared" si="69"/>
        <v>0.48943883243352282</v>
      </c>
      <c r="IJ58" s="37">
        <f t="shared" si="91"/>
        <v>0.35821773522417211</v>
      </c>
      <c r="IK58" s="39">
        <f t="shared" si="70"/>
        <v>0.3774552374560145</v>
      </c>
      <c r="IL58">
        <v>21</v>
      </c>
      <c r="IM58">
        <v>0</v>
      </c>
      <c r="IN58">
        <v>0</v>
      </c>
      <c r="IO58" s="39">
        <v>0</v>
      </c>
      <c r="IQ58">
        <v>1965</v>
      </c>
      <c r="IR58" s="42">
        <f t="shared" si="105"/>
        <v>4408183.9440666502</v>
      </c>
      <c r="IS58" s="1">
        <f t="shared" si="106"/>
        <v>4466605.4406582145</v>
      </c>
      <c r="IT58" s="1">
        <f t="shared" si="107"/>
        <v>4500036.5446618134</v>
      </c>
      <c r="IV58">
        <v>1965</v>
      </c>
      <c r="IW58" s="3">
        <f t="shared" si="108"/>
        <v>0.37980921949555441</v>
      </c>
      <c r="IX58" s="3">
        <f t="shared" si="109"/>
        <v>0.38475954372447702</v>
      </c>
      <c r="IY58" s="3">
        <f t="shared" si="110"/>
        <v>0.38772324145637632</v>
      </c>
    </row>
    <row r="59" spans="1:259" x14ac:dyDescent="0.25">
      <c r="A59">
        <v>1966</v>
      </c>
      <c r="B59" s="42">
        <v>4540.4516758235122</v>
      </c>
      <c r="C59" s="1">
        <f t="shared" si="92"/>
        <v>4723.159106071419</v>
      </c>
      <c r="D59" s="8"/>
      <c r="E59">
        <v>1966</v>
      </c>
      <c r="F59" s="3">
        <f t="shared" si="94"/>
        <v>0.38381955561308984</v>
      </c>
      <c r="G59" s="3">
        <f t="shared" si="82"/>
        <v>0.39926442535113021</v>
      </c>
      <c r="I59">
        <v>1966</v>
      </c>
      <c r="J59">
        <f t="shared" si="83"/>
        <v>8.8872356948105094E-2</v>
      </c>
      <c r="K59">
        <f t="shared" si="84"/>
        <v>0.17330004764607576</v>
      </c>
      <c r="N59">
        <v>22</v>
      </c>
      <c r="Q59" s="1">
        <v>4581.6996811808431</v>
      </c>
      <c r="V59" s="1">
        <f t="shared" si="111"/>
        <v>662.45167582351223</v>
      </c>
      <c r="W59">
        <v>3878</v>
      </c>
      <c r="X59" s="1">
        <v>1682.6405374999999</v>
      </c>
      <c r="Y59" s="1">
        <v>11829.651744999999</v>
      </c>
      <c r="Z59" s="28">
        <f t="shared" si="112"/>
        <v>1.1658262224305322</v>
      </c>
      <c r="AA59" s="42"/>
      <c r="AC59">
        <v>1966</v>
      </c>
      <c r="AD59" s="8">
        <f t="shared" si="7"/>
        <v>1622189</v>
      </c>
      <c r="AE59" s="8">
        <f t="shared" si="8"/>
        <v>1259476.9999999998</v>
      </c>
      <c r="AF59" s="8">
        <f t="shared" si="9"/>
        <v>634688.81544893491</v>
      </c>
      <c r="AG59" s="8">
        <f t="shared" si="10"/>
        <v>464778</v>
      </c>
      <c r="AH59" s="8">
        <f t="shared" si="11"/>
        <v>345412</v>
      </c>
      <c r="AI59" s="8">
        <f t="shared" si="12"/>
        <v>142100</v>
      </c>
      <c r="AJ59" s="8">
        <f t="shared" si="13"/>
        <v>19768.860374577547</v>
      </c>
      <c r="AK59" s="8">
        <f t="shared" si="14"/>
        <v>52038</v>
      </c>
      <c r="AL59" s="1">
        <f t="shared" si="77"/>
        <v>4540451.6758235125</v>
      </c>
      <c r="AS59">
        <v>464778</v>
      </c>
      <c r="BC59">
        <v>1966</v>
      </c>
      <c r="BD59">
        <v>1622189</v>
      </c>
      <c r="BE59">
        <v>1259477</v>
      </c>
      <c r="BG59">
        <f t="shared" si="81"/>
        <v>464778</v>
      </c>
      <c r="BH59" s="7">
        <v>345412</v>
      </c>
      <c r="BI59" s="7">
        <v>142100</v>
      </c>
      <c r="BK59" s="7">
        <v>52038</v>
      </c>
      <c r="BL59" s="1">
        <f t="shared" si="15"/>
        <v>3885994</v>
      </c>
      <c r="BQ59">
        <v>1966</v>
      </c>
      <c r="BR59" s="42">
        <v>4333.5030000000006</v>
      </c>
      <c r="BS59" s="42">
        <v>3287.2640000000001</v>
      </c>
      <c r="BT59" s="42">
        <v>1682.64</v>
      </c>
      <c r="BU59" s="42">
        <v>1118.2339999999999</v>
      </c>
      <c r="BV59" s="42">
        <v>873.05</v>
      </c>
      <c r="BW59" s="42">
        <v>376.72500000000002</v>
      </c>
      <c r="BX59" s="42">
        <v>58.308999999999997</v>
      </c>
      <c r="BY59" s="42">
        <v>104.005</v>
      </c>
      <c r="BZ59" s="42">
        <f t="shared" si="0"/>
        <v>11833.73</v>
      </c>
      <c r="CB59" s="39">
        <v>1966</v>
      </c>
      <c r="CM59">
        <v>1966</v>
      </c>
      <c r="CN59" s="3">
        <f t="shared" si="16"/>
        <v>0.37433665097266572</v>
      </c>
      <c r="CO59" s="3">
        <f t="shared" si="17"/>
        <v>0.38313837890720059</v>
      </c>
      <c r="CP59" s="25">
        <f t="shared" si="113"/>
        <v>0.37719822151436722</v>
      </c>
      <c r="CQ59" s="3">
        <f t="shared" si="19"/>
        <v>0.4156357256173574</v>
      </c>
      <c r="CR59" s="3">
        <f t="shared" si="20"/>
        <v>0.39563827959452497</v>
      </c>
      <c r="CS59" s="3">
        <f t="shared" si="21"/>
        <v>0.37719822151436722</v>
      </c>
      <c r="CT59" s="25">
        <f>CT58+(CT61-CT57)/4</f>
        <v>0.33903617579751921</v>
      </c>
      <c r="CU59" s="3">
        <f t="shared" si="23"/>
        <v>0.50034132974376233</v>
      </c>
      <c r="CV59" s="3">
        <f t="shared" si="24"/>
        <v>0.32838285139174206</v>
      </c>
      <c r="CX59" s="1">
        <v>1966</v>
      </c>
      <c r="CY59" s="3">
        <f t="shared" si="25"/>
        <v>0.37433665097266572</v>
      </c>
      <c r="CZ59" s="3">
        <f t="shared" si="26"/>
        <v>0.38313837890720059</v>
      </c>
      <c r="DA59" s="25">
        <f t="shared" si="95"/>
        <v>0.37719822151436722</v>
      </c>
      <c r="DB59" s="3">
        <f t="shared" si="27"/>
        <v>0.4156357256173574</v>
      </c>
      <c r="DC59" s="3">
        <f t="shared" si="28"/>
        <v>0.39563827959452497</v>
      </c>
      <c r="DD59" s="3">
        <f t="shared" si="29"/>
        <v>0.37719822151436722</v>
      </c>
      <c r="DE59" s="18">
        <f t="shared" si="78"/>
        <v>0.33903617579751921</v>
      </c>
      <c r="DF59" s="3">
        <f t="shared" si="79"/>
        <v>0.50034132974376233</v>
      </c>
      <c r="DG59" s="3">
        <f t="shared" si="30"/>
        <v>0.38368727998893948</v>
      </c>
      <c r="DI59">
        <v>1966</v>
      </c>
      <c r="DM59">
        <v>1966</v>
      </c>
      <c r="EI59">
        <v>1966</v>
      </c>
      <c r="FF59">
        <f t="shared" si="1"/>
        <v>1966</v>
      </c>
      <c r="FG59">
        <f t="shared" si="31"/>
        <v>1622189</v>
      </c>
      <c r="FH59">
        <f t="shared" si="32"/>
        <v>1704804.180733348</v>
      </c>
      <c r="FI59" s="4">
        <f t="shared" si="33"/>
        <v>0.37433665097266572</v>
      </c>
      <c r="FJ59" s="4">
        <f t="shared" si="34"/>
        <v>0.39340094623987748</v>
      </c>
      <c r="FK59">
        <f t="shared" si="85"/>
        <v>3.7210556759659667E-2</v>
      </c>
      <c r="FL59">
        <f t="shared" si="35"/>
        <v>0.14119161935147639</v>
      </c>
      <c r="FM59">
        <v>22</v>
      </c>
      <c r="FN59">
        <v>0</v>
      </c>
      <c r="FO59">
        <v>0</v>
      </c>
      <c r="FQ59">
        <v>1966</v>
      </c>
      <c r="FR59">
        <f t="shared" si="36"/>
        <v>1259476.9999999998</v>
      </c>
      <c r="FS59">
        <f t="shared" si="37"/>
        <v>1310759.7919829164</v>
      </c>
      <c r="FT59" s="3">
        <f t="shared" si="38"/>
        <v>0.38313837890720054</v>
      </c>
      <c r="FU59" s="3">
        <f t="shared" si="39"/>
        <v>0.39873882717753012</v>
      </c>
      <c r="FV59">
        <f t="shared" si="93"/>
        <v>1.6518159292938272E-2</v>
      </c>
      <c r="FW59" s="39">
        <f t="shared" si="40"/>
        <v>9.8705466912353712E-2</v>
      </c>
      <c r="FX59">
        <v>22</v>
      </c>
      <c r="FY59" s="1">
        <v>1</v>
      </c>
      <c r="FZ59" s="42">
        <v>0</v>
      </c>
      <c r="GA59" s="42"/>
      <c r="GB59" s="42"/>
      <c r="GC59">
        <v>1966</v>
      </c>
      <c r="GD59">
        <f t="shared" si="41"/>
        <v>634688.81544893491</v>
      </c>
      <c r="GE59">
        <f t="shared" si="42"/>
        <v>645308.20239269314</v>
      </c>
      <c r="GF59">
        <f t="shared" si="43"/>
        <v>0.37719822151436722</v>
      </c>
      <c r="GG59" s="3">
        <f t="shared" si="44"/>
        <v>0.38350936765600074</v>
      </c>
      <c r="GH59">
        <f t="shared" si="86"/>
        <v>2.5226688153077988E-2</v>
      </c>
      <c r="GI59">
        <f t="shared" si="45"/>
        <v>5.912791928368355E-2</v>
      </c>
      <c r="GJ59">
        <v>22</v>
      </c>
      <c r="GK59">
        <v>0</v>
      </c>
      <c r="GM59">
        <v>1966</v>
      </c>
      <c r="GN59">
        <f t="shared" si="46"/>
        <v>464778</v>
      </c>
      <c r="GO59">
        <f t="shared" si="47"/>
        <v>466804.97316831205</v>
      </c>
      <c r="GP59" s="3">
        <f t="shared" si="48"/>
        <v>0.4156357256173574</v>
      </c>
      <c r="GQ59" s="3">
        <f t="shared" si="49"/>
        <v>0.41744838125858463</v>
      </c>
      <c r="GR59">
        <f t="shared" si="87"/>
        <v>0.27925679407371484</v>
      </c>
      <c r="GS59" s="39">
        <f t="shared" si="50"/>
        <v>0.28939126343487459</v>
      </c>
      <c r="GT59">
        <v>22</v>
      </c>
      <c r="GU59">
        <v>0.75</v>
      </c>
      <c r="GV59" s="39">
        <v>0</v>
      </c>
      <c r="GX59">
        <v>1966</v>
      </c>
      <c r="GY59">
        <f t="shared" si="51"/>
        <v>345412</v>
      </c>
      <c r="GZ59">
        <f t="shared" si="52"/>
        <v>344205.17675153754</v>
      </c>
      <c r="HA59">
        <f t="shared" si="53"/>
        <v>0.39563827959452497</v>
      </c>
      <c r="HB59" s="3">
        <f t="shared" si="54"/>
        <v>0.39425597245465616</v>
      </c>
      <c r="HC59" s="39">
        <f t="shared" si="88"/>
        <v>0.13880774072315363</v>
      </c>
      <c r="HD59">
        <f t="shared" si="55"/>
        <v>0.13130167814563176</v>
      </c>
      <c r="HE59">
        <v>22</v>
      </c>
      <c r="HF59">
        <v>0</v>
      </c>
      <c r="HG59" s="39">
        <v>0</v>
      </c>
      <c r="HI59">
        <v>1966</v>
      </c>
      <c r="HJ59">
        <f t="shared" si="96"/>
        <v>142100</v>
      </c>
      <c r="HK59">
        <f t="shared" si="97"/>
        <v>141473.45798053141</v>
      </c>
      <c r="HL59">
        <f t="shared" si="98"/>
        <v>0.37719822151436722</v>
      </c>
      <c r="HM59" s="3">
        <f t="shared" si="59"/>
        <v>0.37553509318609435</v>
      </c>
      <c r="HN59">
        <f t="shared" si="89"/>
        <v>1.1723982364949185E-2</v>
      </c>
      <c r="HO59">
        <f t="shared" si="60"/>
        <v>2.8538322627205126E-3</v>
      </c>
      <c r="HP59">
        <v>22</v>
      </c>
      <c r="HQ59">
        <v>0</v>
      </c>
      <c r="HS59">
        <v>1966</v>
      </c>
      <c r="HT59" s="1">
        <f t="shared" si="99"/>
        <v>19768.860374577547</v>
      </c>
      <c r="HU59" s="1">
        <f t="shared" si="100"/>
        <v>20999.018198659956</v>
      </c>
      <c r="HV59" s="3">
        <f t="shared" si="101"/>
        <v>0.33903617579751921</v>
      </c>
      <c r="HW59" s="3">
        <f t="shared" si="64"/>
        <v>0.36013339619372581</v>
      </c>
      <c r="HX59" s="39">
        <f t="shared" si="90"/>
        <v>-0.16776439432413154</v>
      </c>
      <c r="HY59" s="37">
        <f t="shared" si="65"/>
        <v>-5.334564067759151E-2</v>
      </c>
      <c r="HZ59">
        <v>22</v>
      </c>
      <c r="IA59">
        <v>0</v>
      </c>
      <c r="IB59">
        <v>1</v>
      </c>
      <c r="IC59" s="37">
        <v>0</v>
      </c>
      <c r="IE59">
        <v>1966</v>
      </c>
      <c r="IF59" s="1">
        <f t="shared" si="102"/>
        <v>52038</v>
      </c>
      <c r="IG59">
        <f t="shared" si="103"/>
        <v>52564.414461345201</v>
      </c>
      <c r="IH59">
        <f t="shared" si="104"/>
        <v>0.50034132974376233</v>
      </c>
      <c r="II59" s="5">
        <f t="shared" si="69"/>
        <v>0.50540276391851546</v>
      </c>
      <c r="IJ59" s="37">
        <f t="shared" si="91"/>
        <v>0.4325161399335184</v>
      </c>
      <c r="IK59" s="39">
        <f t="shared" si="70"/>
        <v>0.45829409791411457</v>
      </c>
      <c r="IL59">
        <v>22</v>
      </c>
      <c r="IM59">
        <v>0</v>
      </c>
      <c r="IN59">
        <v>0</v>
      </c>
      <c r="IO59" s="39">
        <v>0</v>
      </c>
      <c r="IQ59">
        <v>1966</v>
      </c>
      <c r="IR59" s="42">
        <f t="shared" si="105"/>
        <v>4540451.6758235125</v>
      </c>
      <c r="IS59" s="1">
        <f t="shared" si="106"/>
        <v>4686919.2156693432</v>
      </c>
      <c r="IT59" s="1">
        <f t="shared" si="107"/>
        <v>4723159.1060714191</v>
      </c>
      <c r="IV59">
        <v>1966</v>
      </c>
      <c r="IW59" s="3">
        <f t="shared" si="108"/>
        <v>0.38381955561308984</v>
      </c>
      <c r="IX59" s="3">
        <f t="shared" si="109"/>
        <v>0.39606440367232848</v>
      </c>
      <c r="IY59" s="3">
        <f t="shared" si="110"/>
        <v>0.39926442535113021</v>
      </c>
    </row>
    <row r="60" spans="1:259" x14ac:dyDescent="0.25">
      <c r="A60">
        <v>1967</v>
      </c>
      <c r="B60" s="42">
        <v>4799.1673739909675</v>
      </c>
      <c r="C60" s="1">
        <f t="shared" si="92"/>
        <v>4945.8961134899673</v>
      </c>
      <c r="D60" s="7"/>
      <c r="E60">
        <v>1967</v>
      </c>
      <c r="F60" s="3">
        <f t="shared" si="94"/>
        <v>0.39855741481829698</v>
      </c>
      <c r="G60" s="3">
        <f t="shared" si="82"/>
        <v>0.41074282585671995</v>
      </c>
      <c r="I60">
        <v>1967</v>
      </c>
      <c r="J60">
        <f t="shared" si="83"/>
        <v>0.16942405419229017</v>
      </c>
      <c r="K60">
        <f t="shared" si="84"/>
        <v>0.23643034250703754</v>
      </c>
      <c r="N60">
        <v>23</v>
      </c>
      <c r="Q60" s="1">
        <v>4761.7147607982861</v>
      </c>
      <c r="V60" s="1">
        <f t="shared" si="111"/>
        <v>713.16737399096746</v>
      </c>
      <c r="W60">
        <v>4086</v>
      </c>
      <c r="X60" s="1">
        <v>1708.7362499999999</v>
      </c>
      <c r="Y60" s="1">
        <v>12041.345099999999</v>
      </c>
      <c r="Z60" s="28">
        <f t="shared" si="112"/>
        <v>1.1653731671067757</v>
      </c>
      <c r="AA60" s="42"/>
      <c r="AC60">
        <v>1967</v>
      </c>
      <c r="AD60" s="8">
        <f t="shared" si="7"/>
        <v>1722600.0000000002</v>
      </c>
      <c r="AE60" s="8">
        <f t="shared" si="8"/>
        <v>1313291</v>
      </c>
      <c r="AF60" s="8">
        <f t="shared" si="9"/>
        <v>684038.10847406089</v>
      </c>
      <c r="AG60" s="8">
        <f t="shared" si="10"/>
        <v>481496</v>
      </c>
      <c r="AH60" s="8">
        <f t="shared" si="11"/>
        <v>363510.99999999994</v>
      </c>
      <c r="AI60" s="8">
        <f t="shared" si="12"/>
        <v>152733</v>
      </c>
      <c r="AJ60" s="8">
        <f t="shared" si="13"/>
        <v>22740.265516906875</v>
      </c>
      <c r="AK60" s="8">
        <f t="shared" si="14"/>
        <v>58758</v>
      </c>
      <c r="AL60" s="1">
        <f t="shared" si="77"/>
        <v>4799167.3739909679</v>
      </c>
      <c r="AS60">
        <v>481496</v>
      </c>
      <c r="BC60">
        <v>1967</v>
      </c>
      <c r="BD60">
        <v>1722600</v>
      </c>
      <c r="BE60">
        <v>1313291</v>
      </c>
      <c r="BG60">
        <f t="shared" si="81"/>
        <v>481496</v>
      </c>
      <c r="BH60" s="7">
        <v>363511</v>
      </c>
      <c r="BI60" s="7">
        <v>152733</v>
      </c>
      <c r="BK60" s="7">
        <v>58758</v>
      </c>
      <c r="BL60" s="1">
        <f t="shared" si="15"/>
        <v>4092389</v>
      </c>
      <c r="BQ60">
        <v>1967</v>
      </c>
      <c r="BR60" s="42">
        <v>4400.2610000000004</v>
      </c>
      <c r="BS60" s="42">
        <v>3344.9160000000002</v>
      </c>
      <c r="BT60" s="42">
        <v>1708.7359999999999</v>
      </c>
      <c r="BU60" s="42">
        <v>1133.6880000000001</v>
      </c>
      <c r="BV60" s="42">
        <v>905.44200000000001</v>
      </c>
      <c r="BW60" s="42">
        <v>381.529</v>
      </c>
      <c r="BX60" s="42">
        <v>63.974999999999994</v>
      </c>
      <c r="BY60" s="42">
        <v>111.92999999999999</v>
      </c>
      <c r="BZ60" s="42">
        <f t="shared" si="0"/>
        <v>12050.477000000003</v>
      </c>
      <c r="CB60" s="39">
        <v>1967</v>
      </c>
      <c r="CM60">
        <v>1967</v>
      </c>
      <c r="CN60" s="3">
        <f t="shared" si="16"/>
        <v>0.39147677830928662</v>
      </c>
      <c r="CO60" s="3">
        <f t="shared" si="17"/>
        <v>0.39262301355250773</v>
      </c>
      <c r="CP60" s="25">
        <f t="shared" si="113"/>
        <v>0.40031819337455343</v>
      </c>
      <c r="CQ60" s="3">
        <f t="shared" si="19"/>
        <v>0.42471650048337811</v>
      </c>
      <c r="CR60" s="3">
        <f t="shared" si="20"/>
        <v>0.40147353447266637</v>
      </c>
      <c r="CS60" s="3">
        <f t="shared" si="21"/>
        <v>0.40031819337455343</v>
      </c>
      <c r="CT60" s="25">
        <f>CT59+(CT61-CT57)/4</f>
        <v>0.35545549850577374</v>
      </c>
      <c r="CU60" s="3">
        <f t="shared" si="23"/>
        <v>0.52495309568480308</v>
      </c>
      <c r="CV60" s="3">
        <f t="shared" si="24"/>
        <v>0.33960390115677569</v>
      </c>
      <c r="CX60" s="1">
        <v>1967</v>
      </c>
      <c r="CY60" s="3">
        <f t="shared" si="25"/>
        <v>0.39147677830928662</v>
      </c>
      <c r="CZ60" s="3">
        <f t="shared" si="26"/>
        <v>0.39262301355250773</v>
      </c>
      <c r="DA60" s="25">
        <f t="shared" si="95"/>
        <v>0.40031819337455343</v>
      </c>
      <c r="DB60" s="3">
        <f t="shared" si="27"/>
        <v>0.42471650048337811</v>
      </c>
      <c r="DC60" s="3">
        <f t="shared" si="28"/>
        <v>0.40147353447266637</v>
      </c>
      <c r="DD60" s="3">
        <f t="shared" si="29"/>
        <v>0.40031819337455343</v>
      </c>
      <c r="DE60" s="18">
        <f t="shared" si="78"/>
        <v>0.35545549850577374</v>
      </c>
      <c r="DF60" s="3">
        <f t="shared" si="79"/>
        <v>0.52495309568480308</v>
      </c>
      <c r="DG60" s="3">
        <f t="shared" si="30"/>
        <v>0.39825538640428648</v>
      </c>
      <c r="DI60">
        <v>1967</v>
      </c>
      <c r="DM60">
        <v>1967</v>
      </c>
      <c r="EI60">
        <v>1967</v>
      </c>
      <c r="FF60">
        <f t="shared" si="1"/>
        <v>1967</v>
      </c>
      <c r="FG60">
        <f t="shared" si="31"/>
        <v>1722600.0000000002</v>
      </c>
      <c r="FH60">
        <f t="shared" si="32"/>
        <v>1782524.2792674925</v>
      </c>
      <c r="FI60" s="4">
        <f t="shared" si="33"/>
        <v>0.39147677830928668</v>
      </c>
      <c r="FJ60" s="4">
        <f t="shared" si="34"/>
        <v>0.40509512487270466</v>
      </c>
      <c r="FK60">
        <f t="shared" si="85"/>
        <v>0.1306714864555876</v>
      </c>
      <c r="FL60">
        <f t="shared" si="35"/>
        <v>0.20531756003991397</v>
      </c>
      <c r="FM60">
        <v>23</v>
      </c>
      <c r="FN60">
        <v>0</v>
      </c>
      <c r="FO60">
        <v>0</v>
      </c>
      <c r="FQ60">
        <v>1967</v>
      </c>
      <c r="FR60">
        <f t="shared" si="36"/>
        <v>1313291</v>
      </c>
      <c r="FS60">
        <f t="shared" si="37"/>
        <v>1371012.6288732297</v>
      </c>
      <c r="FT60" s="3">
        <f t="shared" si="38"/>
        <v>0.39262301355250773</v>
      </c>
      <c r="FU60" s="3">
        <f t="shared" si="39"/>
        <v>0.40987953923902115</v>
      </c>
      <c r="FV60">
        <f t="shared" si="93"/>
        <v>6.6461366581642575E-2</v>
      </c>
      <c r="FW60" s="39">
        <f t="shared" si="40"/>
        <v>0.15758604092249651</v>
      </c>
      <c r="FX60">
        <v>23</v>
      </c>
      <c r="FY60" s="1">
        <v>1</v>
      </c>
      <c r="FZ60" s="42">
        <v>0</v>
      </c>
      <c r="GA60" s="42"/>
      <c r="GB60" s="42"/>
      <c r="GC60">
        <v>1967</v>
      </c>
      <c r="GD60">
        <f t="shared" si="41"/>
        <v>684038.10847406089</v>
      </c>
      <c r="GE60">
        <f t="shared" si="42"/>
        <v>674991.71468325739</v>
      </c>
      <c r="GF60">
        <f t="shared" si="43"/>
        <v>0.40031819337455343</v>
      </c>
      <c r="GG60" s="3">
        <f t="shared" si="44"/>
        <v>0.39502399123285137</v>
      </c>
      <c r="GH60">
        <f t="shared" si="86"/>
        <v>0.14963802250014077</v>
      </c>
      <c r="GI60">
        <f t="shared" si="45"/>
        <v>0.12108189460057139</v>
      </c>
      <c r="GJ60">
        <v>23</v>
      </c>
      <c r="GK60">
        <v>0</v>
      </c>
      <c r="GM60">
        <v>1967</v>
      </c>
      <c r="GN60">
        <f t="shared" si="46"/>
        <v>481496</v>
      </c>
      <c r="GO60">
        <f t="shared" si="47"/>
        <v>475626.31150725787</v>
      </c>
      <c r="GP60" s="3">
        <f t="shared" si="48"/>
        <v>0.42471650048337811</v>
      </c>
      <c r="GQ60" s="3">
        <f t="shared" si="49"/>
        <v>0.41953898383616817</v>
      </c>
      <c r="GR60">
        <f t="shared" si="87"/>
        <v>0.33018103716075864</v>
      </c>
      <c r="GS60" s="39">
        <f t="shared" si="50"/>
        <v>0.30109810919330932</v>
      </c>
      <c r="GT60">
        <v>23</v>
      </c>
      <c r="GU60">
        <v>1</v>
      </c>
      <c r="GV60" s="39">
        <v>0</v>
      </c>
      <c r="GX60">
        <v>1967</v>
      </c>
      <c r="GY60">
        <f t="shared" si="51"/>
        <v>363510.99999999994</v>
      </c>
      <c r="GZ60">
        <f t="shared" si="52"/>
        <v>367340.81890411879</v>
      </c>
      <c r="HA60">
        <f t="shared" si="53"/>
        <v>0.40147353447266632</v>
      </c>
      <c r="HB60" s="3">
        <f t="shared" si="54"/>
        <v>0.40570331275125165</v>
      </c>
      <c r="HC60" s="39">
        <f t="shared" si="88"/>
        <v>0.17053934056832909</v>
      </c>
      <c r="HD60">
        <f t="shared" si="55"/>
        <v>0.19359325183774523</v>
      </c>
      <c r="HE60">
        <v>23</v>
      </c>
      <c r="HF60">
        <v>0</v>
      </c>
      <c r="HG60" s="39">
        <v>0</v>
      </c>
      <c r="HI60">
        <v>1967</v>
      </c>
      <c r="HJ60">
        <f t="shared" si="96"/>
        <v>152733</v>
      </c>
      <c r="HK60">
        <f t="shared" si="97"/>
        <v>148180.83122319059</v>
      </c>
      <c r="HL60">
        <f t="shared" si="98"/>
        <v>0.40031819337455343</v>
      </c>
      <c r="HM60" s="3">
        <f t="shared" si="59"/>
        <v>0.38838680997562591</v>
      </c>
      <c r="HN60">
        <f t="shared" si="89"/>
        <v>0.1352360972627393</v>
      </c>
      <c r="HO60">
        <f t="shared" si="60"/>
        <v>7.1426671252467822E-2</v>
      </c>
      <c r="HP60">
        <v>23</v>
      </c>
      <c r="HQ60">
        <v>0</v>
      </c>
      <c r="HS60">
        <v>1967</v>
      </c>
      <c r="HT60" s="1">
        <f t="shared" si="99"/>
        <v>22740.265516906875</v>
      </c>
      <c r="HU60" s="1">
        <f t="shared" si="100"/>
        <v>24203.980973982372</v>
      </c>
      <c r="HV60" s="3">
        <f t="shared" si="101"/>
        <v>0.35545549850577379</v>
      </c>
      <c r="HW60" s="3">
        <f t="shared" si="64"/>
        <v>0.37833498982387453</v>
      </c>
      <c r="HX60" s="39">
        <f t="shared" si="90"/>
        <v>-7.8659459459337125E-2</v>
      </c>
      <c r="HY60" s="37">
        <f t="shared" si="65"/>
        <v>4.5061622489121267E-2</v>
      </c>
      <c r="HZ60">
        <v>23</v>
      </c>
      <c r="IA60">
        <v>0</v>
      </c>
      <c r="IB60">
        <v>1</v>
      </c>
      <c r="IC60" s="37">
        <v>0</v>
      </c>
      <c r="IE60">
        <v>1967</v>
      </c>
      <c r="IF60" s="1">
        <f t="shared" si="102"/>
        <v>58758</v>
      </c>
      <c r="IG60">
        <f t="shared" si="103"/>
        <v>58324.353043359857</v>
      </c>
      <c r="IH60">
        <f t="shared" si="104"/>
        <v>0.52495309568480308</v>
      </c>
      <c r="II60" s="5">
        <f t="shared" si="69"/>
        <v>0.52107882643938053</v>
      </c>
      <c r="IJ60" s="37">
        <f t="shared" si="91"/>
        <v>0.55937010689518007</v>
      </c>
      <c r="IK60" s="39">
        <f t="shared" si="70"/>
        <v>0.53913295837221464</v>
      </c>
      <c r="IL60">
        <v>23</v>
      </c>
      <c r="IM60">
        <v>0</v>
      </c>
      <c r="IN60">
        <v>0</v>
      </c>
      <c r="IO60" s="39">
        <v>0</v>
      </c>
      <c r="IQ60">
        <v>1967</v>
      </c>
      <c r="IR60" s="42">
        <f t="shared" si="105"/>
        <v>4799167.3739909679</v>
      </c>
      <c r="IS60" s="1">
        <f t="shared" si="106"/>
        <v>4902204.9184758887</v>
      </c>
      <c r="IT60" s="1">
        <f t="shared" si="107"/>
        <v>4945896.1134899678</v>
      </c>
      <c r="IV60">
        <v>1967</v>
      </c>
      <c r="IW60" s="3">
        <f t="shared" si="108"/>
        <v>0.39855741481829698</v>
      </c>
      <c r="IX60" s="3">
        <f t="shared" si="109"/>
        <v>0.40680588149961927</v>
      </c>
      <c r="IY60" s="3">
        <f t="shared" si="110"/>
        <v>0.41074282585671995</v>
      </c>
    </row>
    <row r="61" spans="1:259" x14ac:dyDescent="0.25">
      <c r="A61">
        <v>1968</v>
      </c>
      <c r="B61" s="42">
        <v>4966.8807072554946</v>
      </c>
      <c r="C61" s="1">
        <f t="shared" si="92"/>
        <v>5176.9331506889002</v>
      </c>
      <c r="D61" s="7"/>
      <c r="E61">
        <v>1968</v>
      </c>
      <c r="F61" s="3">
        <f t="shared" si="94"/>
        <v>0.40500825547294061</v>
      </c>
      <c r="G61" s="3">
        <f t="shared" si="82"/>
        <v>0.42213630397801538</v>
      </c>
      <c r="I61">
        <v>1968</v>
      </c>
      <c r="J61">
        <f t="shared" si="83"/>
        <v>0.20483981321965725</v>
      </c>
      <c r="K61">
        <f t="shared" si="84"/>
        <v>0.29956063736799954</v>
      </c>
      <c r="N61">
        <v>24</v>
      </c>
      <c r="Q61" s="1">
        <v>4963.512390263516</v>
      </c>
      <c r="V61" s="1">
        <f t="shared" si="111"/>
        <v>706.8807072554946</v>
      </c>
      <c r="W61">
        <v>4260</v>
      </c>
      <c r="X61" s="1">
        <v>1738.211</v>
      </c>
      <c r="Y61" s="1">
        <v>12263.653</v>
      </c>
      <c r="Z61" s="28">
        <f t="shared" si="112"/>
        <v>1.1651437535829849</v>
      </c>
      <c r="AA61" s="42"/>
      <c r="AC61">
        <v>1968</v>
      </c>
      <c r="AD61" s="8">
        <f t="shared" si="7"/>
        <v>1783000</v>
      </c>
      <c r="AE61" s="8">
        <f t="shared" si="8"/>
        <v>1371673</v>
      </c>
      <c r="AF61" s="8">
        <f t="shared" si="9"/>
        <v>701442.70725549443</v>
      </c>
      <c r="AG61" s="8">
        <f t="shared" si="10"/>
        <v>491765.00000000006</v>
      </c>
      <c r="AH61" s="8">
        <f t="shared" si="11"/>
        <v>372000</v>
      </c>
      <c r="AI61" s="8">
        <f t="shared" si="12"/>
        <v>156000.00000000003</v>
      </c>
      <c r="AJ61" s="8">
        <f t="shared" si="13"/>
        <v>26000</v>
      </c>
      <c r="AK61" s="8">
        <f t="shared" si="14"/>
        <v>65000</v>
      </c>
      <c r="AL61" s="1">
        <f t="shared" si="77"/>
        <v>4966880.7072554948</v>
      </c>
      <c r="AS61">
        <v>491765</v>
      </c>
      <c r="BC61">
        <v>1968</v>
      </c>
      <c r="BD61">
        <v>1783000</v>
      </c>
      <c r="BE61">
        <v>1371673</v>
      </c>
      <c r="BG61">
        <f t="shared" si="81"/>
        <v>491765</v>
      </c>
      <c r="BH61" s="7">
        <v>372000</v>
      </c>
      <c r="BI61" s="7">
        <v>156000</v>
      </c>
      <c r="BJ61" s="7">
        <v>26000</v>
      </c>
      <c r="BK61" s="7">
        <v>65000</v>
      </c>
      <c r="BL61" s="1">
        <f t="shared" si="15"/>
        <v>4265438</v>
      </c>
      <c r="BQ61">
        <v>1968</v>
      </c>
      <c r="BR61" s="42">
        <v>4474.1790000000001</v>
      </c>
      <c r="BS61" s="42">
        <v>3401.8720000000003</v>
      </c>
      <c r="BT61" s="42">
        <v>1738.211</v>
      </c>
      <c r="BU61" s="42">
        <v>1146.4279999999999</v>
      </c>
      <c r="BV61" s="42">
        <v>942.68700000000001</v>
      </c>
      <c r="BW61" s="42">
        <v>386.57600000000002</v>
      </c>
      <c r="BX61" s="42">
        <v>69.915999999999997</v>
      </c>
      <c r="BY61" s="42">
        <v>121.05800000000001</v>
      </c>
      <c r="BZ61" s="42">
        <f t="shared" si="0"/>
        <v>12280.927000000001</v>
      </c>
      <c r="CB61" s="39">
        <v>1968</v>
      </c>
      <c r="CM61">
        <v>1968</v>
      </c>
      <c r="CN61" s="3">
        <f t="shared" si="16"/>
        <v>0.39850886609588038</v>
      </c>
      <c r="CO61" s="3">
        <f t="shared" si="17"/>
        <v>0.40321123193347658</v>
      </c>
      <c r="CP61" s="25">
        <f t="shared" si="113"/>
        <v>0.40354289971441581</v>
      </c>
      <c r="CQ61" s="3">
        <f t="shared" si="19"/>
        <v>0.42895410788989807</v>
      </c>
      <c r="CR61" s="3">
        <f t="shared" si="20"/>
        <v>0.39461666491635083</v>
      </c>
      <c r="CS61" s="3">
        <f t="shared" si="21"/>
        <v>0.40354289971441581</v>
      </c>
      <c r="CT61" s="3">
        <f t="shared" si="22"/>
        <v>0.37187482121402826</v>
      </c>
      <c r="CU61" s="3">
        <f t="shared" si="23"/>
        <v>0.53693270994068953</v>
      </c>
      <c r="CV61" s="3">
        <f t="shared" si="24"/>
        <v>0.34732215247269199</v>
      </c>
      <c r="CX61" s="1">
        <v>1968</v>
      </c>
      <c r="CY61" s="3">
        <f t="shared" si="25"/>
        <v>0.39850886609588038</v>
      </c>
      <c r="CZ61" s="3">
        <f t="shared" si="26"/>
        <v>0.40321123193347658</v>
      </c>
      <c r="DA61" s="25">
        <f t="shared" si="95"/>
        <v>0.40354289971441581</v>
      </c>
      <c r="DB61" s="3">
        <f t="shared" si="27"/>
        <v>0.42895410788989807</v>
      </c>
      <c r="DC61" s="3">
        <f t="shared" si="28"/>
        <v>0.39461666491635083</v>
      </c>
      <c r="DD61" s="3">
        <f t="shared" si="29"/>
        <v>0.40354289971441581</v>
      </c>
      <c r="DE61" s="18">
        <f t="shared" si="78"/>
        <v>0.37187482121402826</v>
      </c>
      <c r="DF61" s="3">
        <f t="shared" si="79"/>
        <v>0.53693270994068953</v>
      </c>
      <c r="DG61" s="3">
        <f t="shared" si="30"/>
        <v>0.40443858246657555</v>
      </c>
      <c r="DI61">
        <v>1968</v>
      </c>
      <c r="DK61" t="s">
        <v>7</v>
      </c>
      <c r="DM61">
        <v>1968</v>
      </c>
      <c r="DU61" t="s">
        <v>39</v>
      </c>
      <c r="EA61" t="s">
        <v>39</v>
      </c>
      <c r="EI61">
        <v>1968</v>
      </c>
      <c r="EQ61" t="s">
        <v>42</v>
      </c>
      <c r="FF61">
        <f t="shared" si="1"/>
        <v>1968</v>
      </c>
      <c r="FG61">
        <f t="shared" si="31"/>
        <v>1783000</v>
      </c>
      <c r="FH61">
        <f t="shared" si="32"/>
        <v>1864447.9535470943</v>
      </c>
      <c r="FI61" s="4">
        <f t="shared" si="33"/>
        <v>0.39850886609588038</v>
      </c>
      <c r="FJ61" s="4">
        <f t="shared" si="34"/>
        <v>0.41671286587932543</v>
      </c>
      <c r="FK61">
        <f t="shared" si="85"/>
        <v>0.16915794589913902</v>
      </c>
      <c r="FL61">
        <f t="shared" si="35"/>
        <v>0.26944350072835133</v>
      </c>
      <c r="FM61">
        <v>24</v>
      </c>
      <c r="FN61">
        <v>0</v>
      </c>
      <c r="FO61">
        <v>0</v>
      </c>
      <c r="FQ61">
        <v>1968</v>
      </c>
      <c r="FR61">
        <f t="shared" si="36"/>
        <v>1371673</v>
      </c>
      <c r="FS61">
        <f t="shared" si="37"/>
        <v>1432081.993911243</v>
      </c>
      <c r="FT61" s="3">
        <f t="shared" si="38"/>
        <v>0.40321123193347658</v>
      </c>
      <c r="FU61" s="3">
        <f t="shared" si="39"/>
        <v>0.42096880597248892</v>
      </c>
      <c r="FV61">
        <f t="shared" si="93"/>
        <v>0.12231665277085184</v>
      </c>
      <c r="FW61" s="39">
        <f t="shared" si="40"/>
        <v>0.21646661493263908</v>
      </c>
      <c r="FX61">
        <v>24</v>
      </c>
      <c r="FY61" s="1">
        <v>1</v>
      </c>
      <c r="FZ61" s="42">
        <v>0</v>
      </c>
      <c r="GA61" s="42"/>
      <c r="GB61" s="42"/>
      <c r="GC61">
        <v>1968</v>
      </c>
      <c r="GD61">
        <f t="shared" si="41"/>
        <v>701442.70725549443</v>
      </c>
      <c r="GE61">
        <f t="shared" si="42"/>
        <v>706575.07710484229</v>
      </c>
      <c r="GF61">
        <f t="shared" si="43"/>
        <v>0.40354289971441581</v>
      </c>
      <c r="GG61" s="3">
        <f t="shared" si="44"/>
        <v>0.40649557338254233</v>
      </c>
      <c r="GH61">
        <f t="shared" si="86"/>
        <v>0.16706075135205536</v>
      </c>
      <c r="GI61">
        <f t="shared" si="45"/>
        <v>0.18303586991745924</v>
      </c>
      <c r="GJ61">
        <v>24</v>
      </c>
      <c r="GK61">
        <v>0</v>
      </c>
      <c r="GM61">
        <v>1968</v>
      </c>
      <c r="GN61">
        <f t="shared" si="46"/>
        <v>491765.00000000006</v>
      </c>
      <c r="GO61">
        <f t="shared" si="47"/>
        <v>493440.91608247603</v>
      </c>
      <c r="GP61" s="3">
        <f t="shared" si="48"/>
        <v>0.42895410788989813</v>
      </c>
      <c r="GQ61" s="3">
        <f t="shared" si="49"/>
        <v>0.43041596688363865</v>
      </c>
      <c r="GR61">
        <f t="shared" si="87"/>
        <v>0.35408721998094128</v>
      </c>
      <c r="GS61" s="39">
        <f t="shared" si="50"/>
        <v>0.36235714971868632</v>
      </c>
      <c r="GT61">
        <v>24</v>
      </c>
      <c r="GU61">
        <v>1</v>
      </c>
      <c r="GV61" s="39">
        <v>0</v>
      </c>
      <c r="GX61">
        <v>1968</v>
      </c>
      <c r="GY61">
        <f t="shared" si="51"/>
        <v>372000</v>
      </c>
      <c r="GZ61">
        <f t="shared" si="52"/>
        <v>393177.84820349282</v>
      </c>
      <c r="HA61">
        <f t="shared" si="53"/>
        <v>0.39461666491635083</v>
      </c>
      <c r="HB61" s="3">
        <f t="shared" si="54"/>
        <v>0.41708207305658485</v>
      </c>
      <c r="HC61" s="39">
        <f t="shared" si="88"/>
        <v>0.13325990874227989</v>
      </c>
      <c r="HD61">
        <f t="shared" si="55"/>
        <v>0.25588482552985892</v>
      </c>
      <c r="HE61">
        <v>24</v>
      </c>
      <c r="HF61">
        <v>0</v>
      </c>
      <c r="HG61" s="39">
        <v>0</v>
      </c>
      <c r="HI61">
        <v>1968</v>
      </c>
      <c r="HJ61">
        <f t="shared" si="96"/>
        <v>156000.00000000003</v>
      </c>
      <c r="HK61">
        <f t="shared" si="97"/>
        <v>155097.0426498763</v>
      </c>
      <c r="HL61">
        <f t="shared" si="98"/>
        <v>0.40354289971441587</v>
      </c>
      <c r="HM61" s="3">
        <f t="shared" si="59"/>
        <v>0.40120711748757371</v>
      </c>
      <c r="HN61">
        <f t="shared" si="89"/>
        <v>0.15252379878795927</v>
      </c>
      <c r="HO61">
        <f t="shared" si="60"/>
        <v>0.13999951024221491</v>
      </c>
      <c r="HP61">
        <v>24</v>
      </c>
      <c r="HQ61">
        <v>0</v>
      </c>
      <c r="HS61">
        <v>1968</v>
      </c>
      <c r="HT61" s="1">
        <f t="shared" si="99"/>
        <v>26000</v>
      </c>
      <c r="HU61" s="1">
        <f t="shared" si="100"/>
        <v>28067.377357645397</v>
      </c>
      <c r="HV61" s="3">
        <f t="shared" si="101"/>
        <v>0.37187482121402826</v>
      </c>
      <c r="HW61" s="3">
        <f t="shared" si="64"/>
        <v>0.40144426680080952</v>
      </c>
      <c r="HX61" s="39">
        <f t="shared" si="90"/>
        <v>1.0134255458569079E-2</v>
      </c>
      <c r="HY61" s="37">
        <f t="shared" si="65"/>
        <v>0.17037998494039908</v>
      </c>
      <c r="HZ61">
        <v>24</v>
      </c>
      <c r="IA61">
        <v>1</v>
      </c>
      <c r="IB61">
        <v>1</v>
      </c>
      <c r="IC61" s="37">
        <v>0</v>
      </c>
      <c r="IE61">
        <v>1968</v>
      </c>
      <c r="IF61" s="1">
        <f t="shared" si="102"/>
        <v>65000</v>
      </c>
      <c r="IG61">
        <f t="shared" si="103"/>
        <v>64938.539444465634</v>
      </c>
      <c r="IH61">
        <f t="shared" si="104"/>
        <v>0.53693270994068953</v>
      </c>
      <c r="II61" s="5">
        <f t="shared" si="69"/>
        <v>0.53642501482318916</v>
      </c>
      <c r="IJ61" s="37">
        <f t="shared" si="91"/>
        <v>0.62267868039998897</v>
      </c>
      <c r="IK61" s="39">
        <f t="shared" si="70"/>
        <v>0.61997181883031449</v>
      </c>
      <c r="IL61">
        <v>24</v>
      </c>
      <c r="IM61">
        <v>0</v>
      </c>
      <c r="IN61">
        <v>0</v>
      </c>
      <c r="IO61" s="39">
        <v>0</v>
      </c>
      <c r="IQ61">
        <v>1968</v>
      </c>
      <c r="IR61" s="42">
        <f t="shared" si="105"/>
        <v>4966880.7072554948</v>
      </c>
      <c r="IS61" s="1">
        <f t="shared" si="106"/>
        <v>5137826.7483011354</v>
      </c>
      <c r="IT61" s="1">
        <f t="shared" si="107"/>
        <v>5176933.1506889006</v>
      </c>
      <c r="IV61">
        <v>1968</v>
      </c>
      <c r="IW61" s="3">
        <f t="shared" si="108"/>
        <v>0.40500825547294061</v>
      </c>
      <c r="IX61" s="3">
        <f t="shared" si="109"/>
        <v>0.4183582190742714</v>
      </c>
      <c r="IY61" s="3">
        <f t="shared" si="110"/>
        <v>0.42213630397801538</v>
      </c>
    </row>
    <row r="62" spans="1:259" x14ac:dyDescent="0.25">
      <c r="A62">
        <v>1969</v>
      </c>
      <c r="B62" s="42">
        <v>5258.6119737846493</v>
      </c>
      <c r="C62" s="1">
        <f t="shared" si="92"/>
        <v>5431.4251763388311</v>
      </c>
      <c r="E62">
        <v>1969</v>
      </c>
      <c r="F62" s="3">
        <f t="shared" si="94"/>
        <v>0.41963302692446131</v>
      </c>
      <c r="G62" s="3">
        <f t="shared" si="82"/>
        <v>0.43342338218205412</v>
      </c>
      <c r="I62">
        <v>1969</v>
      </c>
      <c r="J62">
        <f t="shared" si="83"/>
        <v>0.28564362928400622</v>
      </c>
      <c r="K62">
        <f t="shared" si="84"/>
        <v>0.36269093222896132</v>
      </c>
      <c r="N62">
        <v>25</v>
      </c>
      <c r="Q62" s="1">
        <v>5265.9593919953086</v>
      </c>
      <c r="V62" s="1">
        <f>B62-W62</f>
        <v>737.61197378464931</v>
      </c>
      <c r="W62">
        <v>4521</v>
      </c>
      <c r="X62" s="1">
        <v>1772.787</v>
      </c>
      <c r="Y62" s="1">
        <v>12531.454000000002</v>
      </c>
      <c r="Z62" s="28">
        <f t="shared" si="112"/>
        <v>1.1647775695632181</v>
      </c>
      <c r="AA62" s="42"/>
      <c r="AC62">
        <v>1969</v>
      </c>
      <c r="AD62" s="8">
        <f t="shared" si="7"/>
        <v>1908000.0000000002</v>
      </c>
      <c r="AE62" s="8">
        <f t="shared" si="8"/>
        <v>1435797</v>
      </c>
      <c r="AF62" s="8">
        <f t="shared" si="9"/>
        <v>730127.97378464951</v>
      </c>
      <c r="AG62" s="8">
        <f t="shared" si="10"/>
        <v>513687</v>
      </c>
      <c r="AH62" s="8">
        <f t="shared" si="11"/>
        <v>405000</v>
      </c>
      <c r="AI62" s="8">
        <f t="shared" si="12"/>
        <v>161000</v>
      </c>
      <c r="AJ62" s="8">
        <f t="shared" si="13"/>
        <v>33000</v>
      </c>
      <c r="AK62" s="8">
        <f t="shared" si="14"/>
        <v>72000</v>
      </c>
      <c r="AL62" s="1">
        <f t="shared" si="77"/>
        <v>5258611.9737846497</v>
      </c>
      <c r="AM62" s="7"/>
      <c r="AN62" s="7"/>
      <c r="AO62" s="7"/>
      <c r="AP62" s="7"/>
      <c r="AQ62" s="7"/>
      <c r="AR62" s="7"/>
      <c r="AS62">
        <v>513687</v>
      </c>
      <c r="AT62" s="7"/>
      <c r="AU62" s="7" t="s">
        <v>59</v>
      </c>
      <c r="AX62" s="1" t="s">
        <v>55</v>
      </c>
      <c r="AZ62" s="1" t="s">
        <v>57</v>
      </c>
      <c r="BC62">
        <v>1969</v>
      </c>
      <c r="BD62">
        <v>1908000</v>
      </c>
      <c r="BE62">
        <v>1435797</v>
      </c>
      <c r="BG62">
        <f t="shared" si="81"/>
        <v>513687</v>
      </c>
      <c r="BH62" s="7">
        <v>405000</v>
      </c>
      <c r="BI62" s="7">
        <v>161000</v>
      </c>
      <c r="BJ62" s="7">
        <v>33000</v>
      </c>
      <c r="BK62" s="7">
        <v>72000</v>
      </c>
      <c r="BL62" s="1">
        <f t="shared" si="15"/>
        <v>4528484</v>
      </c>
      <c r="BQ62">
        <v>1969</v>
      </c>
      <c r="BR62" s="42">
        <v>4566.3549999999996</v>
      </c>
      <c r="BS62" s="42">
        <v>3468.4459999999999</v>
      </c>
      <c r="BT62" s="42">
        <v>1772.787</v>
      </c>
      <c r="BU62" s="42">
        <v>1164.7069999999999</v>
      </c>
      <c r="BV62" s="42">
        <v>984.48399999999992</v>
      </c>
      <c r="BW62" s="42">
        <v>390.916</v>
      </c>
      <c r="BX62" s="42">
        <v>75.567000000000007</v>
      </c>
      <c r="BY62" s="42">
        <v>131.172</v>
      </c>
      <c r="BZ62" s="42">
        <f t="shared" si="0"/>
        <v>12554.433999999999</v>
      </c>
      <c r="CB62" s="39">
        <v>1969</v>
      </c>
      <c r="CM62">
        <v>1969</v>
      </c>
      <c r="CN62" s="3">
        <f t="shared" si="16"/>
        <v>0.417838735709335</v>
      </c>
      <c r="CO62" s="3">
        <f t="shared" si="17"/>
        <v>0.4139597387417881</v>
      </c>
      <c r="CP62" s="25">
        <f t="shared" si="113"/>
        <v>0.41185318585066871</v>
      </c>
      <c r="CQ62" s="3">
        <f t="shared" si="19"/>
        <v>0.44104397071538171</v>
      </c>
      <c r="CR62" s="3">
        <f t="shared" si="20"/>
        <v>0.41138301892158741</v>
      </c>
      <c r="CS62" s="3">
        <f t="shared" si="21"/>
        <v>0.41185318585066871</v>
      </c>
      <c r="CT62" s="3">
        <f t="shared" si="22"/>
        <v>0.43669855889475562</v>
      </c>
      <c r="CU62" s="3">
        <f t="shared" si="23"/>
        <v>0.54889763059189467</v>
      </c>
      <c r="CV62" s="3">
        <f t="shared" si="24"/>
        <v>0.36070793792854383</v>
      </c>
      <c r="CX62" s="1">
        <v>1969</v>
      </c>
      <c r="CY62" s="3">
        <f t="shared" si="25"/>
        <v>0.417838735709335</v>
      </c>
      <c r="CZ62" s="3">
        <f t="shared" si="26"/>
        <v>0.4139597387417881</v>
      </c>
      <c r="DA62" s="25">
        <f t="shared" si="95"/>
        <v>0.41185318585066871</v>
      </c>
      <c r="DB62" s="3">
        <f t="shared" si="27"/>
        <v>0.44104397071538171</v>
      </c>
      <c r="DC62" s="3">
        <f t="shared" si="28"/>
        <v>0.41138301892158741</v>
      </c>
      <c r="DD62" s="3">
        <f t="shared" si="29"/>
        <v>0.41185318585066871</v>
      </c>
      <c r="DE62" s="18">
        <f t="shared" si="78"/>
        <v>0.43669855889475562</v>
      </c>
      <c r="DF62" s="3">
        <f t="shared" si="79"/>
        <v>0.54889763059189467</v>
      </c>
      <c r="DG62" s="3">
        <f t="shared" si="30"/>
        <v>0.41886491846503393</v>
      </c>
      <c r="DJ62" t="s">
        <v>11</v>
      </c>
      <c r="DK62" t="s">
        <v>9</v>
      </c>
      <c r="DN62" t="s">
        <v>37</v>
      </c>
      <c r="DO62" t="s">
        <v>4</v>
      </c>
      <c r="DQ62" t="s">
        <v>45</v>
      </c>
      <c r="DR62" t="s">
        <v>4</v>
      </c>
      <c r="DT62" t="s">
        <v>36</v>
      </c>
      <c r="DU62" t="s">
        <v>38</v>
      </c>
      <c r="DV62" t="s">
        <v>5</v>
      </c>
      <c r="DW62" t="s">
        <v>46</v>
      </c>
      <c r="DX62" t="s">
        <v>47</v>
      </c>
      <c r="DY62" t="s">
        <v>48</v>
      </c>
      <c r="EA62" t="s">
        <v>38</v>
      </c>
      <c r="EB62" t="s">
        <v>0</v>
      </c>
      <c r="EM62" t="s">
        <v>41</v>
      </c>
      <c r="EN62" t="s">
        <v>32</v>
      </c>
      <c r="EO62" t="s">
        <v>40</v>
      </c>
      <c r="EP62" t="s">
        <v>44</v>
      </c>
      <c r="EQ62" t="s">
        <v>44</v>
      </c>
      <c r="ER62" t="s">
        <v>44</v>
      </c>
      <c r="EU62" t="s">
        <v>43</v>
      </c>
      <c r="FF62">
        <f t="shared" si="1"/>
        <v>1969</v>
      </c>
      <c r="FG62">
        <f t="shared" si="31"/>
        <v>1908000.0000000002</v>
      </c>
      <c r="FH62">
        <f t="shared" si="32"/>
        <v>1955456.1498901583</v>
      </c>
      <c r="FI62" s="4">
        <f t="shared" si="33"/>
        <v>0.41783873570933505</v>
      </c>
      <c r="FJ62" s="4">
        <f t="shared" si="34"/>
        <v>0.42823130262324294</v>
      </c>
      <c r="FK62">
        <f t="shared" si="85"/>
        <v>0.27568519366358329</v>
      </c>
      <c r="FL62">
        <f t="shared" si="35"/>
        <v>0.3335694414167889</v>
      </c>
      <c r="FM62">
        <v>25</v>
      </c>
      <c r="FN62">
        <v>0</v>
      </c>
      <c r="FO62">
        <v>0</v>
      </c>
      <c r="FQ62">
        <v>1969</v>
      </c>
      <c r="FR62">
        <f t="shared" si="36"/>
        <v>1435797</v>
      </c>
      <c r="FS62">
        <f t="shared" si="37"/>
        <v>1498326.7738363601</v>
      </c>
      <c r="FT62" s="3">
        <f t="shared" si="38"/>
        <v>0.4139597387417881</v>
      </c>
      <c r="FU62" s="3">
        <f t="shared" si="39"/>
        <v>0.43198792019145182</v>
      </c>
      <c r="FV62">
        <f t="shared" si="93"/>
        <v>0.17921358937416929</v>
      </c>
      <c r="FW62" s="39">
        <f t="shared" si="40"/>
        <v>0.27534718894278187</v>
      </c>
      <c r="FX62">
        <v>25</v>
      </c>
      <c r="FY62" s="1">
        <v>1</v>
      </c>
      <c r="FZ62" s="42">
        <v>0</v>
      </c>
      <c r="GA62" s="42"/>
      <c r="GB62" s="42"/>
      <c r="GC62">
        <v>1969</v>
      </c>
      <c r="GD62">
        <f t="shared" si="41"/>
        <v>730127.97378464951</v>
      </c>
      <c r="GE62">
        <f t="shared" si="42"/>
        <v>740852.11442037311</v>
      </c>
      <c r="GF62">
        <f t="shared" si="43"/>
        <v>0.41185318585066877</v>
      </c>
      <c r="GG62" s="3">
        <f t="shared" si="44"/>
        <v>0.41790249726581541</v>
      </c>
      <c r="GH62">
        <f t="shared" si="86"/>
        <v>0.21208366466963346</v>
      </c>
      <c r="GI62">
        <f t="shared" si="45"/>
        <v>0.24498984523434708</v>
      </c>
      <c r="GJ62">
        <v>25</v>
      </c>
      <c r="GK62">
        <v>0</v>
      </c>
      <c r="GM62">
        <v>1969</v>
      </c>
      <c r="GN62">
        <f t="shared" si="46"/>
        <v>513687</v>
      </c>
      <c r="GO62">
        <f t="shared" si="47"/>
        <v>513838.70328730735</v>
      </c>
      <c r="GP62" s="3">
        <f t="shared" si="48"/>
        <v>0.44104397071538171</v>
      </c>
      <c r="GQ62" s="3">
        <f t="shared" si="49"/>
        <v>0.44117422088757718</v>
      </c>
      <c r="GR62">
        <f t="shared" si="87"/>
        <v>0.42287004858135796</v>
      </c>
      <c r="GS62" s="39">
        <f t="shared" si="50"/>
        <v>0.42361619024406333</v>
      </c>
      <c r="GT62">
        <v>25</v>
      </c>
      <c r="GU62">
        <v>1</v>
      </c>
      <c r="GV62" s="39">
        <v>0</v>
      </c>
      <c r="GX62">
        <v>1969</v>
      </c>
      <c r="GY62">
        <f t="shared" si="51"/>
        <v>405000</v>
      </c>
      <c r="GZ62">
        <f t="shared" si="52"/>
        <v>421724.41943048092</v>
      </c>
      <c r="HA62">
        <f t="shared" si="53"/>
        <v>0.41138301892158741</v>
      </c>
      <c r="HB62" s="3">
        <f t="shared" si="54"/>
        <v>0.42837102424262957</v>
      </c>
      <c r="HC62" s="39">
        <f t="shared" si="88"/>
        <v>0.22463181872878649</v>
      </c>
      <c r="HD62">
        <f t="shared" si="55"/>
        <v>0.31817639922197238</v>
      </c>
      <c r="HE62">
        <v>25</v>
      </c>
      <c r="HF62">
        <v>0</v>
      </c>
      <c r="HG62" s="39">
        <v>0</v>
      </c>
      <c r="HI62">
        <v>1969</v>
      </c>
      <c r="HJ62">
        <f t="shared" si="96"/>
        <v>161000</v>
      </c>
      <c r="HK62">
        <f t="shared" si="97"/>
        <v>161825.99446401332</v>
      </c>
      <c r="HL62">
        <f t="shared" si="98"/>
        <v>0.41185318585066871</v>
      </c>
      <c r="HM62" s="3">
        <f t="shared" si="59"/>
        <v>0.41396615759910904</v>
      </c>
      <c r="HN62">
        <f t="shared" si="89"/>
        <v>0.19718677825692998</v>
      </c>
      <c r="HO62">
        <f t="shared" si="60"/>
        <v>0.20857234923196222</v>
      </c>
      <c r="HP62">
        <v>25</v>
      </c>
      <c r="HQ62">
        <v>0</v>
      </c>
      <c r="HS62">
        <v>1969</v>
      </c>
      <c r="HT62" s="1">
        <f t="shared" si="99"/>
        <v>33000</v>
      </c>
      <c r="HU62" s="1">
        <f t="shared" si="100"/>
        <v>34610.336650347563</v>
      </c>
      <c r="HV62" s="3">
        <f t="shared" si="101"/>
        <v>0.43669855889475562</v>
      </c>
      <c r="HW62" s="3">
        <f t="shared" si="64"/>
        <v>0.45800861024451889</v>
      </c>
      <c r="HX62" s="39">
        <f t="shared" si="90"/>
        <v>0.36451599439516885</v>
      </c>
      <c r="HY62" s="37">
        <f t="shared" si="65"/>
        <v>0.48501144590799822</v>
      </c>
      <c r="HZ62">
        <v>24</v>
      </c>
      <c r="IA62">
        <v>2</v>
      </c>
      <c r="IB62">
        <v>0</v>
      </c>
      <c r="IC62" s="37">
        <v>0</v>
      </c>
      <c r="IE62">
        <v>1969</v>
      </c>
      <c r="IF62" s="1">
        <f t="shared" si="102"/>
        <v>72000</v>
      </c>
      <c r="IG62">
        <f t="shared" si="103"/>
        <v>72328.65736210077</v>
      </c>
      <c r="IH62">
        <f t="shared" si="104"/>
        <v>0.54889763059189467</v>
      </c>
      <c r="II62" s="5">
        <f t="shared" si="69"/>
        <v>0.55140317569375152</v>
      </c>
      <c r="IJ62" s="37">
        <f t="shared" si="91"/>
        <v>0.68714025829654457</v>
      </c>
      <c r="IK62" s="39">
        <f t="shared" si="70"/>
        <v>0.70081067928841434</v>
      </c>
      <c r="IL62">
        <v>25</v>
      </c>
      <c r="IM62">
        <v>0</v>
      </c>
      <c r="IN62">
        <v>0</v>
      </c>
      <c r="IO62" s="39">
        <v>0</v>
      </c>
      <c r="IQ62">
        <v>1969</v>
      </c>
      <c r="IR62" s="42">
        <f t="shared" si="105"/>
        <v>5258611.9737846497</v>
      </c>
      <c r="IS62" s="1">
        <f t="shared" si="106"/>
        <v>5398963.1493411418</v>
      </c>
      <c r="IT62" s="1">
        <f t="shared" si="107"/>
        <v>5431425.176338831</v>
      </c>
      <c r="IV62">
        <v>1969</v>
      </c>
      <c r="IW62" s="3">
        <f t="shared" si="108"/>
        <v>0.41963302692446131</v>
      </c>
      <c r="IX62" s="3">
        <f t="shared" si="109"/>
        <v>0.43004432930557779</v>
      </c>
      <c r="IY62" s="3">
        <f t="shared" si="110"/>
        <v>0.43342338218205412</v>
      </c>
    </row>
    <row r="63" spans="1:259" x14ac:dyDescent="0.25">
      <c r="A63">
        <v>1970</v>
      </c>
      <c r="B63" s="42">
        <v>5547.1595686140963</v>
      </c>
      <c r="C63" s="1">
        <f t="shared" si="92"/>
        <v>5695.3183227906175</v>
      </c>
      <c r="E63">
        <v>1970</v>
      </c>
      <c r="F63" s="3">
        <f t="shared" si="94"/>
        <v>0.43301795061193321</v>
      </c>
      <c r="G63" s="3">
        <f t="shared" si="82"/>
        <v>0.44458340123674067</v>
      </c>
      <c r="H63" s="3"/>
      <c r="I63">
        <v>1970</v>
      </c>
      <c r="J63">
        <f t="shared" si="83"/>
        <v>0.36041160702586261</v>
      </c>
      <c r="K63">
        <f t="shared" si="84"/>
        <v>0.42582122708992309</v>
      </c>
      <c r="N63">
        <v>26</v>
      </c>
      <c r="Q63" s="1">
        <v>5551.3163649171993</v>
      </c>
      <c r="V63" s="1">
        <f>B63-W63</f>
        <v>771.15956861409632</v>
      </c>
      <c r="W63">
        <v>4776</v>
      </c>
      <c r="X63" s="1">
        <v>1802.7429999999999</v>
      </c>
      <c r="Y63" s="29">
        <f>BZ63</f>
        <v>12810.460999999999</v>
      </c>
      <c r="Z63" s="28">
        <f>Y63/(Y63-X63)</f>
        <v>1.163770819710316</v>
      </c>
      <c r="AA63" s="42"/>
      <c r="AC63">
        <v>1970</v>
      </c>
      <c r="AD63" s="8">
        <f t="shared" ref="AD63:AK63" si="114">BR63*CY63*1000</f>
        <v>2034309</v>
      </c>
      <c r="AE63" s="8">
        <f t="shared" si="114"/>
        <v>1502073.9999999998</v>
      </c>
      <c r="AF63" s="8">
        <f t="shared" si="114"/>
        <v>758689.56861409603</v>
      </c>
      <c r="AG63" s="8">
        <f t="shared" si="114"/>
        <v>535184</v>
      </c>
      <c r="AH63" s="8">
        <f t="shared" si="114"/>
        <v>431498.99999999994</v>
      </c>
      <c r="AI63" s="8">
        <f t="shared" si="114"/>
        <v>166215</v>
      </c>
      <c r="AJ63" s="8">
        <f t="shared" si="114"/>
        <v>37108.000000000007</v>
      </c>
      <c r="AK63" s="8">
        <f t="shared" si="114"/>
        <v>82081</v>
      </c>
      <c r="AL63" s="1">
        <f t="shared" si="77"/>
        <v>5547159.5686140964</v>
      </c>
      <c r="AM63" s="8"/>
      <c r="AN63" s="8"/>
      <c r="AO63" s="8"/>
      <c r="AP63" s="8"/>
      <c r="AQ63" s="8"/>
      <c r="AR63" s="8"/>
      <c r="AS63">
        <v>535184</v>
      </c>
      <c r="AT63" s="8"/>
      <c r="AU63" s="4"/>
      <c r="AV63" s="4">
        <v>1</v>
      </c>
      <c r="AW63" s="1">
        <f>AV63*AX63</f>
        <v>2034309</v>
      </c>
      <c r="AX63" s="1">
        <v>2034309</v>
      </c>
      <c r="AZ63">
        <v>1502074</v>
      </c>
      <c r="BC63">
        <v>1970</v>
      </c>
      <c r="BD63" s="1">
        <f>AW63</f>
        <v>2034309</v>
      </c>
      <c r="BE63">
        <f>AZ63</f>
        <v>1502074</v>
      </c>
      <c r="BF63" s="20">
        <v>762993.80664340989</v>
      </c>
      <c r="BG63">
        <f t="shared" si="81"/>
        <v>535184</v>
      </c>
      <c r="BH63">
        <v>431499</v>
      </c>
      <c r="BI63">
        <v>166215</v>
      </c>
      <c r="BJ63">
        <v>37108</v>
      </c>
      <c r="BK63">
        <v>82081</v>
      </c>
      <c r="BL63" s="1">
        <f>SUM(BD63:BK63)</f>
        <v>5551463.8066434097</v>
      </c>
      <c r="BM63" s="1">
        <f>BL63-BF63</f>
        <v>4788470</v>
      </c>
      <c r="BQ63">
        <v>1970</v>
      </c>
      <c r="BR63" s="42">
        <v>4651.7129999999997</v>
      </c>
      <c r="BS63" s="42">
        <v>3532</v>
      </c>
      <c r="BT63" s="42">
        <v>1802.7429999999999</v>
      </c>
      <c r="BU63" s="42">
        <v>1183.579</v>
      </c>
      <c r="BV63" s="42">
        <v>1022.4250000000001</v>
      </c>
      <c r="BW63" s="42">
        <v>394.94799999999998</v>
      </c>
      <c r="BX63" s="42">
        <v>81.683999999999997</v>
      </c>
      <c r="BY63" s="42">
        <v>141.369</v>
      </c>
      <c r="BZ63" s="42">
        <f>SUM(BR63:BY63)</f>
        <v>12810.460999999999</v>
      </c>
      <c r="CB63" s="39">
        <v>1970</v>
      </c>
      <c r="CM63">
        <v>1970</v>
      </c>
      <c r="CN63" s="3">
        <f t="shared" ref="CN63:CV63" si="115">BD63/BR63/1000</f>
        <v>0.43732470167441545</v>
      </c>
      <c r="CO63" s="3">
        <f t="shared" si="115"/>
        <v>0.42527576443941106</v>
      </c>
      <c r="CP63" s="3">
        <f t="shared" si="115"/>
        <v>0.42324047667549386</v>
      </c>
      <c r="CQ63" s="3">
        <f t="shared" si="115"/>
        <v>0.45217429508296447</v>
      </c>
      <c r="CR63" s="3">
        <f t="shared" si="115"/>
        <v>0.42203486808323343</v>
      </c>
      <c r="CS63" s="3">
        <f t="shared" si="115"/>
        <v>0.42085287177046093</v>
      </c>
      <c r="CT63" s="3">
        <f t="shared" si="115"/>
        <v>0.45428725331766323</v>
      </c>
      <c r="CU63" s="3">
        <f t="shared" si="115"/>
        <v>0.58061526925988016</v>
      </c>
      <c r="CV63" s="3">
        <f t="shared" si="115"/>
        <v>0.43335394461162718</v>
      </c>
      <c r="CX63" s="1">
        <v>1970</v>
      </c>
      <c r="CY63" s="3">
        <f>CN63</f>
        <v>0.43732470167441545</v>
      </c>
      <c r="CZ63" s="3">
        <f>CO63</f>
        <v>0.42527576443941106</v>
      </c>
      <c r="DA63" s="25">
        <f>DD63</f>
        <v>0.42085287177046093</v>
      </c>
      <c r="DB63" s="3">
        <f t="shared" ref="DB63:DD64" si="116">CQ63</f>
        <v>0.45217429508296447</v>
      </c>
      <c r="DC63" s="3">
        <f t="shared" si="116"/>
        <v>0.42203486808323343</v>
      </c>
      <c r="DD63" s="3">
        <f t="shared" si="116"/>
        <v>0.42085287177046093</v>
      </c>
      <c r="DE63" s="18">
        <f>CT63</f>
        <v>0.45428725331766323</v>
      </c>
      <c r="DF63" s="3">
        <f>CU63</f>
        <v>0.58061526925988016</v>
      </c>
      <c r="DG63" s="3">
        <f>AL63/BZ63/1000</f>
        <v>0.43301795061193321</v>
      </c>
      <c r="DI63">
        <v>1970</v>
      </c>
      <c r="DJ63" s="1">
        <f t="shared" ref="DJ63:DJ106" si="117">B63</f>
        <v>5547.1595686140963</v>
      </c>
      <c r="DK63">
        <v>74.942046795170185</v>
      </c>
      <c r="DM63">
        <v>1970</v>
      </c>
      <c r="DN63" s="1">
        <f>DK63/DJ63*1000000</f>
        <v>13509.985762658298</v>
      </c>
      <c r="DO63" s="1">
        <f>17000*EXP(DR63)/(1+EXP(DR63))</f>
        <v>13526.961028507252</v>
      </c>
      <c r="DP63" s="1"/>
      <c r="DQ63" s="3">
        <f>LN(DN63/(17000-DN63))</f>
        <v>1.3535232824607173</v>
      </c>
      <c r="DR63" s="3">
        <f>DR$1+DR$2*DT63+DR$3*DU63+DR$4*DV63+DR$5*DW63+DR$6*DX63+DR$7*DY63</f>
        <v>1.3596548121123724</v>
      </c>
      <c r="DS63" s="1"/>
      <c r="DT63" s="1">
        <v>1</v>
      </c>
      <c r="DU63" s="1">
        <f>EA63</f>
        <v>97.639357007524893</v>
      </c>
      <c r="DV63">
        <v>0</v>
      </c>
      <c r="DW63">
        <v>0</v>
      </c>
      <c r="DX63" s="1">
        <v>1</v>
      </c>
      <c r="DY63" s="1">
        <v>2</v>
      </c>
      <c r="EA63" s="1">
        <v>97.639357007524893</v>
      </c>
      <c r="EB63">
        <v>398213</v>
      </c>
      <c r="EI63">
        <v>1970</v>
      </c>
      <c r="EJ63">
        <v>1187539</v>
      </c>
      <c r="EK63">
        <v>1228925</v>
      </c>
      <c r="EL63">
        <v>1189162</v>
      </c>
      <c r="EM63" s="1">
        <f>SUM(EJ63:EL63)/1000</f>
        <v>3605.6260000000002</v>
      </c>
      <c r="EN63" s="1">
        <f>BZ63</f>
        <v>12810.460999999999</v>
      </c>
      <c r="EO63" s="1">
        <f>EN63-EM63</f>
        <v>9204.8349999999991</v>
      </c>
      <c r="EP63" s="3">
        <f>DJ63/EO63</f>
        <v>0.60263541591067049</v>
      </c>
      <c r="ER63" s="4">
        <f>CV63*EN63/EO63</f>
        <v>0.60310302212298328</v>
      </c>
      <c r="EU63" s="3">
        <f>EM63/EN63</f>
        <v>0.28145950407249204</v>
      </c>
      <c r="FF63">
        <f>AC63</f>
        <v>1970</v>
      </c>
      <c r="FG63">
        <f>AD63</f>
        <v>2034309</v>
      </c>
      <c r="FH63">
        <f>FJ63*BR63*1000</f>
        <v>2045024.9643948975</v>
      </c>
      <c r="FI63" s="4">
        <f>FG63/BR63/1000</f>
        <v>0.43732470167441545</v>
      </c>
      <c r="FJ63" s="4">
        <f>0.735*EXP(FL63)/(1+EXP(FL63))</f>
        <v>0.43962836150787843</v>
      </c>
      <c r="FK63">
        <f>LN(FI63/(0.735-FI63))</f>
        <v>0.38467265409389262</v>
      </c>
      <c r="FL63">
        <f>FL$1+FL$2*FM63+FL$3*FN63+FL$4*FO63</f>
        <v>0.39769538210522648</v>
      </c>
      <c r="FM63">
        <v>26</v>
      </c>
      <c r="FN63">
        <v>0</v>
      </c>
      <c r="FO63">
        <v>0</v>
      </c>
      <c r="FQ63">
        <v>1970</v>
      </c>
      <c r="FR63">
        <f>AE63</f>
        <v>1502073.9999999998</v>
      </c>
      <c r="FS63">
        <f>FU63*BS63*1000</f>
        <v>1564388.6780935815</v>
      </c>
      <c r="FT63" s="3">
        <f>FR63/BS63/1000</f>
        <v>0.42527576443941101</v>
      </c>
      <c r="FU63" s="3">
        <f t="shared" si="39"/>
        <v>0.44291865178187473</v>
      </c>
      <c r="FV63">
        <f t="shared" si="93"/>
        <v>0.23943080061449992</v>
      </c>
      <c r="FW63" s="39">
        <f t="shared" si="40"/>
        <v>0.33422776295292467</v>
      </c>
      <c r="FX63">
        <v>26</v>
      </c>
      <c r="FY63" s="1">
        <v>1</v>
      </c>
      <c r="FZ63" s="42">
        <v>0</v>
      </c>
      <c r="GA63" s="42"/>
      <c r="GB63" s="42"/>
      <c r="GC63">
        <v>1970</v>
      </c>
      <c r="GD63">
        <f>AF63</f>
        <v>758689.56861409603</v>
      </c>
      <c r="GE63">
        <f>GG63*BT63*1000</f>
        <v>773779.90378898871</v>
      </c>
      <c r="GF63">
        <f>GD63/BT63/1000</f>
        <v>0.42085287177046093</v>
      </c>
      <c r="GG63" s="3">
        <f>0.745*EXP(GI63)/(1+EXP(GI63))</f>
        <v>0.42922363519868817</v>
      </c>
      <c r="GH63">
        <f t="shared" ref="GH63:GH108" si="118">LN(GF63/(0.745-GF63))</f>
        <v>0.26108578717882108</v>
      </c>
      <c r="GI63">
        <f>GI$1+GI$2*GJ63+GI$3*GK63</f>
        <v>0.30694382055123492</v>
      </c>
      <c r="GJ63">
        <v>26</v>
      </c>
      <c r="GK63">
        <v>0</v>
      </c>
      <c r="GM63">
        <v>1970</v>
      </c>
      <c r="GN63">
        <f>AG63</f>
        <v>535184</v>
      </c>
      <c r="GO63">
        <f>GQ63*BU63*1000</f>
        <v>534736.08217345807</v>
      </c>
      <c r="GP63" s="3">
        <f>GN63/BU63/1000</f>
        <v>0.45217429508296447</v>
      </c>
      <c r="GQ63" s="3">
        <f t="shared" si="49"/>
        <v>0.45179585154303858</v>
      </c>
      <c r="GR63">
        <f t="shared" si="87"/>
        <v>0.48707375775649175</v>
      </c>
      <c r="GS63" s="39">
        <f t="shared" si="50"/>
        <v>0.48487523076944034</v>
      </c>
      <c r="GT63">
        <v>26</v>
      </c>
      <c r="GU63">
        <v>1</v>
      </c>
      <c r="GV63" s="39">
        <v>0</v>
      </c>
      <c r="GX63">
        <v>1970</v>
      </c>
      <c r="GY63">
        <f>AH63</f>
        <v>431498.99999999994</v>
      </c>
      <c r="GZ63">
        <f>HB63*BV63*1000</f>
        <v>449406.51597458572</v>
      </c>
      <c r="HA63">
        <f>GY63/BV63/1000</f>
        <v>0.42203486808323337</v>
      </c>
      <c r="HB63" s="3">
        <f t="shared" si="54"/>
        <v>0.4395496158393874</v>
      </c>
      <c r="HC63" s="39">
        <f t="shared" si="88"/>
        <v>0.28314620770443533</v>
      </c>
      <c r="HD63">
        <f t="shared" si="55"/>
        <v>0.38046797291408585</v>
      </c>
      <c r="HE63">
        <v>26</v>
      </c>
      <c r="HF63">
        <v>0</v>
      </c>
      <c r="HG63" s="39">
        <v>0</v>
      </c>
      <c r="HI63">
        <v>1970</v>
      </c>
      <c r="HJ63">
        <f t="shared" si="96"/>
        <v>166215</v>
      </c>
      <c r="HK63">
        <f t="shared" si="97"/>
        <v>168498.49887130037</v>
      </c>
      <c r="HL63">
        <f t="shared" si="98"/>
        <v>0.42085287177046093</v>
      </c>
      <c r="HM63" s="3">
        <f>0.75*EXP(HO63)/(1+EXP(HO63))</f>
        <v>0.42663464271575091</v>
      </c>
      <c r="HN63">
        <f>LN(HL63/(0.75-HL63))</f>
        <v>0.24577845030496792</v>
      </c>
      <c r="HO63">
        <f t="shared" si="60"/>
        <v>0.27714518822170953</v>
      </c>
      <c r="HP63">
        <v>26</v>
      </c>
      <c r="HQ63">
        <v>0</v>
      </c>
      <c r="HS63">
        <v>1970</v>
      </c>
      <c r="HT63" s="1">
        <f t="shared" si="99"/>
        <v>37108.000000000007</v>
      </c>
      <c r="HU63" s="1">
        <f t="shared" si="100"/>
        <v>37794.388029205977</v>
      </c>
      <c r="HV63" s="3">
        <f t="shared" si="101"/>
        <v>0.45428725331766329</v>
      </c>
      <c r="HW63" s="3">
        <f t="shared" si="64"/>
        <v>0.46269022120863296</v>
      </c>
      <c r="HX63" s="39">
        <f t="shared" si="90"/>
        <v>0.46374279065890794</v>
      </c>
      <c r="HY63" s="37">
        <f t="shared" si="65"/>
        <v>0.51192254519256375</v>
      </c>
      <c r="HZ63">
        <v>24</v>
      </c>
      <c r="IA63">
        <v>3</v>
      </c>
      <c r="IB63">
        <v>0</v>
      </c>
      <c r="IC63" s="37">
        <v>0</v>
      </c>
      <c r="IE63">
        <v>1970</v>
      </c>
      <c r="IF63" s="1">
        <f t="shared" si="102"/>
        <v>82081</v>
      </c>
      <c r="IG63">
        <f t="shared" si="103"/>
        <v>80011.928062028906</v>
      </c>
      <c r="IH63">
        <f t="shared" si="104"/>
        <v>0.58061526925988016</v>
      </c>
      <c r="II63" s="5">
        <f t="shared" si="69"/>
        <v>0.5659793028318012</v>
      </c>
      <c r="IJ63" s="37">
        <f t="shared" si="91"/>
        <v>0.86534460151660231</v>
      </c>
      <c r="IK63" s="39">
        <f t="shared" si="70"/>
        <v>0.78164953974651419</v>
      </c>
      <c r="IL63">
        <v>26</v>
      </c>
      <c r="IM63">
        <v>0</v>
      </c>
      <c r="IN63">
        <v>0</v>
      </c>
      <c r="IO63" s="39">
        <v>0</v>
      </c>
      <c r="IP63" s="1"/>
      <c r="IQ63">
        <v>1970</v>
      </c>
      <c r="IR63" s="42">
        <f t="shared" si="105"/>
        <v>5547159.5686140964</v>
      </c>
      <c r="IS63" s="1">
        <f t="shared" si="106"/>
        <v>5653640.9593880465</v>
      </c>
      <c r="IT63" s="1">
        <f t="shared" si="107"/>
        <v>5695318.3227906171</v>
      </c>
      <c r="IU63" s="1"/>
      <c r="IV63">
        <v>1970</v>
      </c>
      <c r="IW63" s="3">
        <f t="shared" si="108"/>
        <v>0.43301795061193321</v>
      </c>
      <c r="IX63" s="3">
        <f t="shared" si="109"/>
        <v>0.44133001610075134</v>
      </c>
      <c r="IY63" s="3">
        <f t="shared" si="110"/>
        <v>0.44458340123674067</v>
      </c>
    </row>
    <row r="64" spans="1:259" x14ac:dyDescent="0.25">
      <c r="A64">
        <v>1971</v>
      </c>
      <c r="B64" s="42">
        <v>5795.0362472903062</v>
      </c>
      <c r="C64" s="1">
        <f t="shared" si="92"/>
        <v>5953.5189726296303</v>
      </c>
      <c r="E64">
        <v>1971</v>
      </c>
      <c r="F64" s="3">
        <f t="shared" si="94"/>
        <v>0.4434686768278624</v>
      </c>
      <c r="G64" s="3">
        <f t="shared" si="82"/>
        <v>0.45559666386835185</v>
      </c>
      <c r="H64" s="3"/>
      <c r="I64">
        <v>1971</v>
      </c>
      <c r="J64">
        <f t="shared" si="83"/>
        <v>0.41947971688162672</v>
      </c>
      <c r="K64">
        <f t="shared" si="84"/>
        <v>0.48895152195088487</v>
      </c>
      <c r="N64">
        <v>27</v>
      </c>
      <c r="Q64" s="1">
        <v>5826.0386612364719</v>
      </c>
      <c r="V64" s="1"/>
      <c r="W64">
        <v>5001</v>
      </c>
      <c r="X64" s="1">
        <v>1851.4850000000001</v>
      </c>
      <c r="Y64" s="29">
        <f t="shared" ref="Y64:Y107" si="119">BZ64</f>
        <v>13067.521000000002</v>
      </c>
      <c r="Z64" s="28">
        <f t="shared" ref="Z64:Z102" si="120">Y64/(Y64-X64)</f>
        <v>1.165074808961027</v>
      </c>
      <c r="AA64" s="42"/>
      <c r="AC64">
        <v>1971</v>
      </c>
      <c r="AD64" s="8">
        <f t="shared" ref="AD64:AD106" si="121">BR64*CY64*1000</f>
        <v>2123498.2646207968</v>
      </c>
      <c r="AE64" s="8">
        <f t="shared" ref="AE64:AE106" si="122">BS64*CZ64*1000</f>
        <v>1566395</v>
      </c>
      <c r="AF64" s="8">
        <f t="shared" ref="AF64:AF106" si="123">BT64*DA64*1000</f>
        <v>803964.56978996331</v>
      </c>
      <c r="AG64" s="8">
        <f t="shared" ref="AG64:AG106" si="124">BU64*DB64*1000</f>
        <v>550745</v>
      </c>
      <c r="AH64" s="8">
        <f t="shared" ref="AH64:AH106" si="125">BV64*DC64*1000</f>
        <v>450836.99999999994</v>
      </c>
      <c r="AI64" s="8">
        <f t="shared" ref="AI64:AI106" si="126">BW64*DD64*1000</f>
        <v>172854</v>
      </c>
      <c r="AJ64" s="8">
        <f t="shared" ref="AJ64:AJ106" si="127">BX64*DE64*1000</f>
        <v>38872.497471489922</v>
      </c>
      <c r="AK64" s="8">
        <f t="shared" ref="AK64:AK106" si="128">BY64*DF64*1000</f>
        <v>87869.915408055094</v>
      </c>
      <c r="AL64" s="1">
        <f t="shared" ref="AL64:AL106" si="129">SUM(AD64:AK64)</f>
        <v>5795036.2472903058</v>
      </c>
      <c r="AM64" s="9"/>
      <c r="AN64" s="9"/>
      <c r="AO64" s="9"/>
      <c r="AP64" s="9"/>
      <c r="AQ64" s="9"/>
      <c r="AR64" s="9"/>
      <c r="AS64">
        <v>550745</v>
      </c>
      <c r="AT64" s="8"/>
      <c r="AU64" s="4"/>
      <c r="AV64" s="19">
        <f>AV63+(AV81-AV63)/18</f>
        <v>0.9946733359037303</v>
      </c>
      <c r="AW64" s="1">
        <f>AV64*AX64</f>
        <v>2123498.2646207968</v>
      </c>
      <c r="AX64" s="1">
        <v>2134870</v>
      </c>
      <c r="AZ64">
        <v>1566395</v>
      </c>
      <c r="BC64">
        <v>1971</v>
      </c>
      <c r="BD64" s="1">
        <f>AW64</f>
        <v>2123498.2646207968</v>
      </c>
      <c r="BE64">
        <f t="shared" ref="BE64:BE94" si="130">AZ64</f>
        <v>1566395</v>
      </c>
      <c r="BF64" s="20">
        <v>808930.08068771171</v>
      </c>
      <c r="BG64">
        <f t="shared" si="81"/>
        <v>550745</v>
      </c>
      <c r="BH64">
        <v>450837</v>
      </c>
      <c r="BI64">
        <v>172854</v>
      </c>
      <c r="BJ64">
        <v>37026</v>
      </c>
      <c r="BK64">
        <v>95622</v>
      </c>
      <c r="BL64">
        <f t="shared" ref="BL64:BL77" si="131">SUM(BD64:BK64)</f>
        <v>5805907.3453085087</v>
      </c>
      <c r="BM64" s="1">
        <f t="shared" ref="BM64:BM79" si="132">BL64-BF64</f>
        <v>4996977.2646207968</v>
      </c>
      <c r="BQ64">
        <v>1971</v>
      </c>
      <c r="BR64" s="42">
        <v>4725.759</v>
      </c>
      <c r="BS64" s="42">
        <v>3601.3519999999999</v>
      </c>
      <c r="BT64" s="42">
        <v>1851.4850000000001</v>
      </c>
      <c r="BU64" s="42">
        <v>1200.114</v>
      </c>
      <c r="BV64" s="42">
        <v>1053.8340000000001</v>
      </c>
      <c r="BW64" s="42">
        <v>398.07299999999998</v>
      </c>
      <c r="BX64" s="42">
        <v>85.734999999999999</v>
      </c>
      <c r="BY64" s="42">
        <v>151.16900000000001</v>
      </c>
      <c r="BZ64" s="42">
        <f t="shared" ref="BZ64:BZ111" si="133">SUM(BR64:BY64)</f>
        <v>13067.521000000002</v>
      </c>
      <c r="CB64" s="39">
        <v>1971</v>
      </c>
      <c r="CM64">
        <v>1971</v>
      </c>
      <c r="CN64" s="3">
        <f t="shared" ref="CN64:CN107" si="134">BD64/BR64/1000</f>
        <v>0.44934544157262291</v>
      </c>
      <c r="CO64" s="3">
        <f t="shared" ref="CO64:CO107" si="135">BE64/BS64/1000</f>
        <v>0.43494637569446143</v>
      </c>
      <c r="CP64" s="3">
        <f t="shared" ref="CP64:CP94" si="136">BF64/BT64/1000</f>
        <v>0.43690879520369413</v>
      </c>
      <c r="CQ64" s="3">
        <f t="shared" ref="CQ64:CQ107" si="137">BG64/BU64/1000</f>
        <v>0.45891057016250125</v>
      </c>
      <c r="CR64" s="3">
        <f t="shared" ref="CR64:CR107" si="138">BH64/BV64/1000</f>
        <v>0.42780646667311922</v>
      </c>
      <c r="CS64" s="3">
        <f t="shared" ref="CS64:CS107" si="139">BI64/BW64/1000</f>
        <v>0.4342268880330995</v>
      </c>
      <c r="CT64" s="3">
        <f t="shared" ref="CT64:CT107" si="140">BJ64/BX64/1000</f>
        <v>0.43186563247215259</v>
      </c>
      <c r="CU64" s="3">
        <f t="shared" ref="CU64:CU107" si="141">BK64/BY64/1000</f>
        <v>0.63255032447128701</v>
      </c>
      <c r="CV64" s="3">
        <f t="shared" ref="CV64:CV107" si="142">BL64/BZ64/1000</f>
        <v>0.44430059422200341</v>
      </c>
      <c r="CX64" s="1">
        <v>1971</v>
      </c>
      <c r="CY64" s="3">
        <f t="shared" ref="CY64:CY75" si="143">CN64</f>
        <v>0.44934544157262291</v>
      </c>
      <c r="CZ64" s="3">
        <f t="shared" ref="CZ64:CZ70" si="144">CO64</f>
        <v>0.43494637569446143</v>
      </c>
      <c r="DA64" s="25">
        <f t="shared" ref="DA64:DA80" si="145">DD64</f>
        <v>0.4342268880330995</v>
      </c>
      <c r="DB64" s="3">
        <f t="shared" si="116"/>
        <v>0.45891057016250125</v>
      </c>
      <c r="DC64" s="3">
        <f t="shared" si="116"/>
        <v>0.42780646667311922</v>
      </c>
      <c r="DD64" s="3">
        <f t="shared" si="116"/>
        <v>0.4342268880330995</v>
      </c>
      <c r="DE64" s="25">
        <v>0.4534028981336668</v>
      </c>
      <c r="DF64" s="25">
        <f>DF63+(DF72-DF63)/9</f>
        <v>0.58126940978676245</v>
      </c>
      <c r="DG64" s="3">
        <f t="shared" ref="DG64:DG106" si="146">AL64/BZ64/1000</f>
        <v>0.44346867682786234</v>
      </c>
      <c r="DI64">
        <v>1971</v>
      </c>
      <c r="DJ64" s="1">
        <f t="shared" si="117"/>
        <v>5795.0362472903062</v>
      </c>
      <c r="DK64">
        <v>78.608071756024756</v>
      </c>
      <c r="DM64">
        <v>1971</v>
      </c>
      <c r="DN64" s="1">
        <f t="shared" ref="DN64:DN123" si="147">DK64/DJ64*1000000</f>
        <v>13564.724775066075</v>
      </c>
      <c r="DO64" s="1">
        <f t="shared" ref="DO64:DO123" si="148">17000*EXP(DR64)/(1+EXP(DR64))</f>
        <v>13568.597807506116</v>
      </c>
      <c r="DP64" s="1"/>
      <c r="DQ64" s="3">
        <f t="shared" ref="DQ64:DQ107" si="149">LN(DN64/(17000-DN64))</f>
        <v>1.3733756103906585</v>
      </c>
      <c r="DR64" s="3">
        <f t="shared" ref="DR64:DR123" si="150">DR$1+DR$2*DT64+DR$3*DU64+DR$4*DV64+DR$5*DW64+DR$6*DX64+DR$7*DY64</f>
        <v>1.3747891580668044</v>
      </c>
      <c r="DS64" s="1"/>
      <c r="DT64" s="1">
        <v>2</v>
      </c>
      <c r="DU64" s="1">
        <f>(EA64*0.67+EA63*0.33)</f>
        <v>99.321038395490717</v>
      </c>
      <c r="DV64">
        <v>0</v>
      </c>
      <c r="DW64">
        <v>0</v>
      </c>
      <c r="DX64" s="1">
        <v>1</v>
      </c>
      <c r="DY64" s="2">
        <f>MIN(2,((EB64/EB63-1)*100))</f>
        <v>2</v>
      </c>
      <c r="EA64" s="1">
        <v>100.1493292283694</v>
      </c>
      <c r="EB64">
        <v>415774</v>
      </c>
      <c r="EI64">
        <v>1971</v>
      </c>
      <c r="EJ64">
        <v>1249765</v>
      </c>
      <c r="EK64">
        <v>1246436</v>
      </c>
      <c r="EL64">
        <v>1251076</v>
      </c>
      <c r="EM64" s="1">
        <f t="shared" ref="EM64:EM104" si="151">SUM(EJ64:EL64)/1000</f>
        <v>3747.277</v>
      </c>
      <c r="EN64" s="42">
        <f t="shared" ref="EN64:EN123" si="152">BZ64</f>
        <v>13067.521000000002</v>
      </c>
      <c r="EO64" s="1">
        <f t="shared" ref="EO64:EO123" si="153">EN64-EM64</f>
        <v>9320.2440000000024</v>
      </c>
      <c r="EP64" s="3">
        <f t="shared" ref="EP64:EP94" si="154">DJ64/EO64</f>
        <v>0.6217687270086818</v>
      </c>
      <c r="ER64" s="4">
        <f>CV64*EN64/EO64</f>
        <v>0.62293512329811407</v>
      </c>
      <c r="EU64" s="3">
        <f t="shared" ref="EU64:EU123" si="155">EM64/EN64</f>
        <v>0.28676265375812288</v>
      </c>
      <c r="FF64">
        <f t="shared" ref="FF64:FF109" si="156">AC64</f>
        <v>1971</v>
      </c>
      <c r="FG64">
        <f t="shared" ref="FG64:FG109" si="157">AD64</f>
        <v>2123498.2646207968</v>
      </c>
      <c r="FH64">
        <f t="shared" ref="FH64:FH123" si="158">FJ64*BR64*1000</f>
        <v>2130764.037405808</v>
      </c>
      <c r="FI64" s="4">
        <f t="shared" ref="FI64:FI111" si="159">FG64/BR64/1000</f>
        <v>0.44934544157262291</v>
      </c>
      <c r="FJ64" s="4">
        <f t="shared" ref="FJ64:FJ123" si="160">0.735*EXP(FL64)/(1+EXP(FL64))</f>
        <v>0.45088292428915816</v>
      </c>
      <c r="FK64">
        <f t="shared" ref="FK64:FK111" si="161">LN(FI64/(0.735-FI64))</f>
        <v>0.45300870643162439</v>
      </c>
      <c r="FL64">
        <f t="shared" ref="FL64:FL123" si="162">FL$1+FL$2*FM64+FL$3*FN64+FL$4*FO64</f>
        <v>0.46182132279366406</v>
      </c>
      <c r="FM64">
        <v>27</v>
      </c>
      <c r="FN64">
        <v>0</v>
      </c>
      <c r="FO64">
        <v>0</v>
      </c>
      <c r="FQ64">
        <v>1971</v>
      </c>
      <c r="FR64">
        <f t="shared" ref="FR64:FR109" si="163">AE64</f>
        <v>1566395</v>
      </c>
      <c r="FS64">
        <f t="shared" ref="FS64:FS123" si="164">FU64*BS64*1000</f>
        <v>1634089.5756950923</v>
      </c>
      <c r="FT64" s="3">
        <f t="shared" ref="FT64:FT111" si="165">FR64/BS64/1000</f>
        <v>0.43494637569446143</v>
      </c>
      <c r="FU64" s="3">
        <f t="shared" si="39"/>
        <v>0.45374336518482294</v>
      </c>
      <c r="FV64">
        <f t="shared" si="93"/>
        <v>0.29123258264189861</v>
      </c>
      <c r="FW64" s="39">
        <f t="shared" si="40"/>
        <v>0.39310833696306746</v>
      </c>
      <c r="FX64">
        <v>27</v>
      </c>
      <c r="FY64" s="1">
        <v>1</v>
      </c>
      <c r="FZ64" s="42">
        <v>0</v>
      </c>
      <c r="GA64" s="42"/>
      <c r="GB64" s="42"/>
      <c r="GC64">
        <v>1971</v>
      </c>
      <c r="GD64">
        <f t="shared" ref="GD64:GD109" si="166">AF64</f>
        <v>803964.56978996331</v>
      </c>
      <c r="GE64">
        <f t="shared" ref="GE64:GE123" si="167">GG64*BT64*1000</f>
        <v>815465.28001082619</v>
      </c>
      <c r="GF64">
        <f t="shared" ref="GF64:GF111" si="168">GD64/BT64/1000</f>
        <v>0.4342268880330995</v>
      </c>
      <c r="GG64" s="3">
        <f t="shared" ref="GG64:GG123" si="169">0.745*EXP(GI64)/(1+EXP(GI64))</f>
        <v>0.44043850207310681</v>
      </c>
      <c r="GH64">
        <f t="shared" si="118"/>
        <v>0.3345040785650551</v>
      </c>
      <c r="GI64">
        <f t="shared" ref="GI64:GI123" si="170">GI$1+GI$2*GJ64+GI$3*GK64</f>
        <v>0.36889779586812299</v>
      </c>
      <c r="GJ64">
        <v>27</v>
      </c>
      <c r="GK64">
        <v>0</v>
      </c>
      <c r="GM64">
        <v>1971</v>
      </c>
      <c r="GN64">
        <f t="shared" ref="GN64:GN109" si="171">AG64</f>
        <v>550745</v>
      </c>
      <c r="GO64">
        <f t="shared" ref="GO64:GO123" si="172">GQ64*BU64*1000</f>
        <v>554769.40352885064</v>
      </c>
      <c r="GP64" s="3">
        <f t="shared" ref="GP64:GP111" si="173">GN64/BU64/1000</f>
        <v>0.45891057016250125</v>
      </c>
      <c r="GQ64" s="3">
        <f t="shared" si="49"/>
        <v>0.46226392120152804</v>
      </c>
      <c r="GR64">
        <f t="shared" si="87"/>
        <v>0.52640658898798465</v>
      </c>
      <c r="GS64" s="39">
        <f t="shared" si="50"/>
        <v>0.54613427129481762</v>
      </c>
      <c r="GT64">
        <v>27</v>
      </c>
      <c r="GU64">
        <v>1</v>
      </c>
      <c r="GV64" s="39">
        <v>0</v>
      </c>
      <c r="GX64">
        <v>1971</v>
      </c>
      <c r="GY64">
        <f t="shared" ref="GY64:GY109" si="174">AH64</f>
        <v>450836.99999999994</v>
      </c>
      <c r="GZ64">
        <f t="shared" ref="GZ64:GZ123" si="175">HB64*BV64*1000</f>
        <v>474855.61941621115</v>
      </c>
      <c r="HA64">
        <f t="shared" ref="HA64:HA111" si="176">GY64/BV64/1000</f>
        <v>0.42780646667311917</v>
      </c>
      <c r="HB64" s="3">
        <f t="shared" si="54"/>
        <v>0.45059812021268159</v>
      </c>
      <c r="HC64" s="39">
        <f t="shared" si="88"/>
        <v>0.31504761801888687</v>
      </c>
      <c r="HD64">
        <f t="shared" si="55"/>
        <v>0.44275954660619932</v>
      </c>
      <c r="HE64">
        <v>27</v>
      </c>
      <c r="HF64">
        <v>0</v>
      </c>
      <c r="HG64" s="39">
        <v>0</v>
      </c>
      <c r="HI64">
        <v>1971</v>
      </c>
      <c r="HJ64">
        <f t="shared" si="96"/>
        <v>172854</v>
      </c>
      <c r="HK64">
        <f t="shared" si="97"/>
        <v>174827.34059617412</v>
      </c>
      <c r="HL64">
        <f t="shared" si="98"/>
        <v>0.4342268880330995</v>
      </c>
      <c r="HM64" s="3">
        <f t="shared" ref="HM64:HM123" si="177">0.75*EXP(HO64)/(1+EXP(HO64))</f>
        <v>0.4391841209933206</v>
      </c>
      <c r="HN64">
        <f t="shared" ref="HN64:HN111" si="178">LN(HL64/(0.75-HL64))</f>
        <v>0.31854322538648677</v>
      </c>
      <c r="HO64">
        <f t="shared" si="60"/>
        <v>0.34571802721145684</v>
      </c>
      <c r="HP64">
        <v>27</v>
      </c>
      <c r="HQ64">
        <v>0</v>
      </c>
      <c r="HS64">
        <v>1971</v>
      </c>
      <c r="HT64" s="1">
        <f t="shared" si="99"/>
        <v>38872.497471489922</v>
      </c>
      <c r="HU64" s="1">
        <f t="shared" si="100"/>
        <v>40067.427350637874</v>
      </c>
      <c r="HV64" s="3">
        <f t="shared" si="101"/>
        <v>0.4534028981336668</v>
      </c>
      <c r="HW64" s="3">
        <f t="shared" si="64"/>
        <v>0.46734037849930449</v>
      </c>
      <c r="HX64" s="39">
        <f t="shared" si="90"/>
        <v>0.45870372683222899</v>
      </c>
      <c r="HY64" s="37">
        <f t="shared" si="65"/>
        <v>0.53883364447712923</v>
      </c>
      <c r="HZ64">
        <v>24</v>
      </c>
      <c r="IA64">
        <v>4</v>
      </c>
      <c r="IB64">
        <v>0</v>
      </c>
      <c r="IC64" s="37">
        <v>0</v>
      </c>
      <c r="IE64">
        <v>1971</v>
      </c>
      <c r="IF64" s="1">
        <f t="shared" si="102"/>
        <v>87869.915408055094</v>
      </c>
      <c r="IG64">
        <f t="shared" si="103"/>
        <v>86174.356156519789</v>
      </c>
      <c r="IH64">
        <f t="shared" si="104"/>
        <v>0.58126940978676234</v>
      </c>
      <c r="II64" s="5">
        <f t="shared" si="69"/>
        <v>0.57005309393142634</v>
      </c>
      <c r="IJ64" s="37">
        <f t="shared" si="91"/>
        <v>0.86915087271263447</v>
      </c>
      <c r="IK64" s="39">
        <f t="shared" si="70"/>
        <v>0.80467419175516308</v>
      </c>
      <c r="IL64">
        <f>IL63</f>
        <v>26</v>
      </c>
      <c r="IM64">
        <v>1</v>
      </c>
      <c r="IN64">
        <v>0</v>
      </c>
      <c r="IO64" s="39">
        <v>0</v>
      </c>
      <c r="IP64" s="1"/>
      <c r="IQ64">
        <v>1971</v>
      </c>
      <c r="IR64" s="42">
        <f t="shared" si="105"/>
        <v>5795036.2472903058</v>
      </c>
      <c r="IS64" s="1">
        <f t="shared" si="106"/>
        <v>5911013.0401601186</v>
      </c>
      <c r="IT64" s="1">
        <f t="shared" si="107"/>
        <v>5953518.97262963</v>
      </c>
      <c r="IU64" s="1"/>
      <c r="IV64">
        <v>1971</v>
      </c>
      <c r="IW64" s="3">
        <f t="shared" si="108"/>
        <v>0.4434686768278624</v>
      </c>
      <c r="IX64" s="3">
        <f t="shared" si="109"/>
        <v>0.45234387150861421</v>
      </c>
      <c r="IY64" s="3">
        <f t="shared" si="110"/>
        <v>0.45559666386835185</v>
      </c>
    </row>
    <row r="65" spans="1:259" x14ac:dyDescent="0.25">
      <c r="A65">
        <v>1972</v>
      </c>
      <c r="B65" s="42">
        <v>6031.4645136750341</v>
      </c>
      <c r="C65" s="1">
        <f t="shared" si="92"/>
        <v>6205.5434862328184</v>
      </c>
      <c r="E65">
        <v>1972</v>
      </c>
      <c r="F65" s="3">
        <f t="shared" si="94"/>
        <v>0.45335978019081097</v>
      </c>
      <c r="G65" s="3">
        <f t="shared" si="82"/>
        <v>0.46644456325729577</v>
      </c>
      <c r="H65" s="3"/>
      <c r="I65">
        <v>1972</v>
      </c>
      <c r="J65">
        <f t="shared" si="83"/>
        <v>0.47605558690438438</v>
      </c>
      <c r="K65">
        <f t="shared" si="84"/>
        <v>0.55208181681184665</v>
      </c>
      <c r="N65">
        <v>28</v>
      </c>
      <c r="Q65" s="1">
        <v>6076.4026105663252</v>
      </c>
      <c r="V65" s="1"/>
      <c r="W65">
        <v>5242</v>
      </c>
      <c r="X65" s="1">
        <v>1898.4780000000001</v>
      </c>
      <c r="Y65" s="29">
        <f t="shared" si="119"/>
        <v>13303.924999999999</v>
      </c>
      <c r="Z65" s="28">
        <f t="shared" si="120"/>
        <v>1.1664536251845279</v>
      </c>
      <c r="AA65" s="42"/>
      <c r="AC65">
        <v>1972</v>
      </c>
      <c r="AD65" s="8">
        <f t="shared" si="121"/>
        <v>2199317.6514279842</v>
      </c>
      <c r="AE65" s="8">
        <f t="shared" si="122"/>
        <v>1634118.0000000002</v>
      </c>
      <c r="AF65" s="8">
        <f t="shared" si="123"/>
        <v>825202.52405647654</v>
      </c>
      <c r="AG65" s="8">
        <f t="shared" si="124"/>
        <v>570562</v>
      </c>
      <c r="AH65" s="8">
        <f t="shared" si="125"/>
        <v>493000</v>
      </c>
      <c r="AI65" s="8">
        <f t="shared" si="126"/>
        <v>174000</v>
      </c>
      <c r="AJ65" s="8">
        <f t="shared" si="127"/>
        <v>42277.610238855792</v>
      </c>
      <c r="AK65" s="8">
        <f t="shared" si="128"/>
        <v>92986.727951717927</v>
      </c>
      <c r="AL65" s="1">
        <f t="shared" si="129"/>
        <v>6031464.513675034</v>
      </c>
      <c r="AM65" s="9"/>
      <c r="AN65" s="9"/>
      <c r="AO65" s="9"/>
      <c r="AP65" s="9"/>
      <c r="AQ65" s="9"/>
      <c r="AR65" s="9"/>
      <c r="AS65">
        <v>570562</v>
      </c>
      <c r="AT65" s="8"/>
      <c r="AU65" s="4"/>
      <c r="AV65" s="19">
        <f>AV64+(AV81-AV63)/18</f>
        <v>0.98934667180746061</v>
      </c>
      <c r="AW65" s="1">
        <f>AV65*AX65</f>
        <v>2199317.6514279847</v>
      </c>
      <c r="AX65" s="1">
        <v>2223000</v>
      </c>
      <c r="AZ65">
        <v>1634118</v>
      </c>
      <c r="BC65">
        <v>1972</v>
      </c>
      <c r="BD65" s="1">
        <f>AW65</f>
        <v>2199317.6514279847</v>
      </c>
      <c r="BE65">
        <f t="shared" si="130"/>
        <v>1634118</v>
      </c>
      <c r="BF65" s="20">
        <v>853645.92320218834</v>
      </c>
      <c r="BG65">
        <f t="shared" si="81"/>
        <v>570562</v>
      </c>
      <c r="BH65">
        <v>493000</v>
      </c>
      <c r="BI65">
        <v>174000</v>
      </c>
      <c r="BJ65">
        <v>48000</v>
      </c>
      <c r="BK65">
        <v>109000</v>
      </c>
      <c r="BL65">
        <f t="shared" si="131"/>
        <v>6081643.5746301729</v>
      </c>
      <c r="BM65" s="1">
        <f t="shared" si="132"/>
        <v>5227997.6514279842</v>
      </c>
      <c r="BQ65">
        <v>1972</v>
      </c>
      <c r="BR65" s="42">
        <v>4795.3670000000002</v>
      </c>
      <c r="BS65" s="42">
        <v>3661.2539999999999</v>
      </c>
      <c r="BT65" s="42">
        <v>1898.4780000000001</v>
      </c>
      <c r="BU65" s="42">
        <v>1214.6279999999999</v>
      </c>
      <c r="BV65" s="42">
        <v>1082.0170000000001</v>
      </c>
      <c r="BW65" s="42">
        <v>400.30799999999999</v>
      </c>
      <c r="BX65" s="42">
        <v>92.081000000000003</v>
      </c>
      <c r="BY65" s="42">
        <v>159.792</v>
      </c>
      <c r="BZ65" s="42">
        <f t="shared" si="133"/>
        <v>13303.924999999999</v>
      </c>
      <c r="CB65" s="39">
        <v>1972</v>
      </c>
      <c r="CM65">
        <v>1972</v>
      </c>
      <c r="CN65" s="3">
        <f>BD65/BR65/1000</f>
        <v>0.45863385459923806</v>
      </c>
      <c r="CO65" s="3">
        <f t="shared" si="135"/>
        <v>0.44632740585602643</v>
      </c>
      <c r="CP65" s="3">
        <f t="shared" si="136"/>
        <v>0.4496475193297938</v>
      </c>
      <c r="CQ65" s="3">
        <f t="shared" si="137"/>
        <v>0.46974217620538966</v>
      </c>
      <c r="CR65" s="3">
        <f t="shared" si="138"/>
        <v>0.45563054924275681</v>
      </c>
      <c r="CS65" s="3">
        <f t="shared" si="139"/>
        <v>0.43466530771306094</v>
      </c>
      <c r="CT65" s="3">
        <f t="shared" si="140"/>
        <v>0.52128017723526021</v>
      </c>
      <c r="CU65" s="3">
        <f>BK65/BY65/1000</f>
        <v>0.68213677781115445</v>
      </c>
      <c r="CV65" s="3">
        <f t="shared" si="142"/>
        <v>0.45713152882552877</v>
      </c>
      <c r="CX65" s="1">
        <v>1972</v>
      </c>
      <c r="CY65" s="3">
        <f t="shared" si="143"/>
        <v>0.45863385459923806</v>
      </c>
      <c r="CZ65" s="3">
        <f t="shared" si="144"/>
        <v>0.44632740585602643</v>
      </c>
      <c r="DA65" s="25">
        <f t="shared" si="145"/>
        <v>0.43466530771306094</v>
      </c>
      <c r="DB65" s="3">
        <f t="shared" ref="DB65:DD68" si="179">CQ65</f>
        <v>0.46974217620538966</v>
      </c>
      <c r="DC65" s="3">
        <f t="shared" si="179"/>
        <v>0.45563054924275681</v>
      </c>
      <c r="DD65" s="3">
        <f t="shared" si="179"/>
        <v>0.43466530771306094</v>
      </c>
      <c r="DE65" s="25">
        <f>DE64+(DE72-DE64)/8</f>
        <v>0.45913500329987506</v>
      </c>
      <c r="DF65" s="25">
        <f>DF64+(DF72-DF63)/9</f>
        <v>0.58192355031364473</v>
      </c>
      <c r="DG65" s="3">
        <f t="shared" si="146"/>
        <v>0.45335978019081091</v>
      </c>
      <c r="DI65">
        <v>1972</v>
      </c>
      <c r="DJ65" s="1">
        <f t="shared" si="117"/>
        <v>6031.4645136750341</v>
      </c>
      <c r="DK65">
        <v>83.428377911245107</v>
      </c>
      <c r="DM65">
        <v>1972</v>
      </c>
      <c r="DN65" s="1">
        <f t="shared" si="147"/>
        <v>13832.192450455341</v>
      </c>
      <c r="DO65" s="1">
        <f t="shared" si="148"/>
        <v>13695.101742252567</v>
      </c>
      <c r="DP65" s="1"/>
      <c r="DQ65" s="3">
        <f t="shared" si="149"/>
        <v>1.4739589378492226</v>
      </c>
      <c r="DR65" s="3">
        <f t="shared" si="150"/>
        <v>1.4216325433534898</v>
      </c>
      <c r="DS65" s="1"/>
      <c r="DT65" s="1">
        <v>3</v>
      </c>
      <c r="DU65" s="1">
        <f t="shared" ref="DU65:DU123" si="180">(EA65*0.67+EA64*0.33)</f>
        <v>97.532297980594592</v>
      </c>
      <c r="DV65">
        <v>0</v>
      </c>
      <c r="DW65">
        <v>0</v>
      </c>
      <c r="DX65" s="1">
        <v>1</v>
      </c>
      <c r="DY65" s="2">
        <f t="shared" ref="DY65:DY123" si="181">MIN(2,((EB65/EB64-1)*100))</f>
        <v>2</v>
      </c>
      <c r="EA65" s="1">
        <v>96.243312440645781</v>
      </c>
      <c r="EB65">
        <v>429639</v>
      </c>
      <c r="EI65">
        <v>1972</v>
      </c>
      <c r="EJ65">
        <v>1282526</v>
      </c>
      <c r="EK65">
        <v>1234356</v>
      </c>
      <c r="EL65">
        <v>1275848</v>
      </c>
      <c r="EM65" s="1">
        <f t="shared" si="151"/>
        <v>3792.73</v>
      </c>
      <c r="EN65" s="42">
        <f t="shared" si="152"/>
        <v>13303.924999999999</v>
      </c>
      <c r="EO65" s="1">
        <f t="shared" si="153"/>
        <v>9511.1949999999997</v>
      </c>
      <c r="EP65" s="3">
        <f t="shared" si="154"/>
        <v>0.63414371313752205</v>
      </c>
      <c r="ER65" s="4"/>
      <c r="EU65" s="3">
        <f t="shared" si="155"/>
        <v>0.28508353737712744</v>
      </c>
      <c r="FF65">
        <f t="shared" si="156"/>
        <v>1972</v>
      </c>
      <c r="FG65">
        <f t="shared" si="157"/>
        <v>2199317.6514279842</v>
      </c>
      <c r="FH65">
        <f t="shared" si="158"/>
        <v>2215339.548446896</v>
      </c>
      <c r="FI65" s="4">
        <f t="shared" si="159"/>
        <v>0.458633854599238</v>
      </c>
      <c r="FJ65" s="4">
        <f t="shared" si="160"/>
        <v>0.46197497468846405</v>
      </c>
      <c r="FK65">
        <f t="shared" si="161"/>
        <v>0.50652558901506872</v>
      </c>
      <c r="FL65">
        <f t="shared" si="162"/>
        <v>0.52594726348210163</v>
      </c>
      <c r="FM65">
        <v>28</v>
      </c>
      <c r="FN65">
        <v>0</v>
      </c>
      <c r="FO65">
        <v>0</v>
      </c>
      <c r="FQ65">
        <v>1972</v>
      </c>
      <c r="FR65">
        <f t="shared" si="163"/>
        <v>1634118.0000000002</v>
      </c>
      <c r="FS65">
        <f t="shared" si="164"/>
        <v>1700451.5844402909</v>
      </c>
      <c r="FT65" s="3">
        <f t="shared" si="165"/>
        <v>0.44632740585602648</v>
      </c>
      <c r="FU65" s="3">
        <f t="shared" si="39"/>
        <v>0.46444512848338054</v>
      </c>
      <c r="FV65">
        <f t="shared" si="93"/>
        <v>0.35270302843667151</v>
      </c>
      <c r="FW65" s="39">
        <f t="shared" si="40"/>
        <v>0.45198891097321026</v>
      </c>
      <c r="FX65">
        <v>28</v>
      </c>
      <c r="FY65" s="1">
        <v>1</v>
      </c>
      <c r="FZ65" s="42">
        <v>0</v>
      </c>
      <c r="GA65" s="42"/>
      <c r="GB65" s="42"/>
      <c r="GC65">
        <v>1972</v>
      </c>
      <c r="GD65">
        <f t="shared" si="166"/>
        <v>825202.52405647654</v>
      </c>
      <c r="GE65">
        <f t="shared" si="167"/>
        <v>857214.83274153189</v>
      </c>
      <c r="GF65">
        <f t="shared" si="168"/>
        <v>0.43466530771306094</v>
      </c>
      <c r="GG65" s="3">
        <f t="shared" si="169"/>
        <v>0.45152739865383318</v>
      </c>
      <c r="GH65">
        <f t="shared" si="118"/>
        <v>0.33692495977453168</v>
      </c>
      <c r="GI65">
        <f t="shared" si="170"/>
        <v>0.43085177118501083</v>
      </c>
      <c r="GJ65">
        <v>28</v>
      </c>
      <c r="GK65">
        <v>0</v>
      </c>
      <c r="GM65">
        <v>1972</v>
      </c>
      <c r="GN65">
        <f t="shared" si="171"/>
        <v>570562</v>
      </c>
      <c r="GO65">
        <f t="shared" si="172"/>
        <v>573987.69904444483</v>
      </c>
      <c r="GP65" s="3">
        <f t="shared" si="173"/>
        <v>0.46974217620538966</v>
      </c>
      <c r="GQ65" s="3">
        <f t="shared" si="49"/>
        <v>0.47256254511212065</v>
      </c>
      <c r="GR65">
        <f t="shared" si="87"/>
        <v>0.59051121326961631</v>
      </c>
      <c r="GS65" s="39">
        <f t="shared" si="50"/>
        <v>0.60739331182019463</v>
      </c>
      <c r="GT65">
        <v>28</v>
      </c>
      <c r="GU65">
        <v>1</v>
      </c>
      <c r="GV65" s="39">
        <v>0</v>
      </c>
      <c r="GX65">
        <v>1972</v>
      </c>
      <c r="GY65">
        <f t="shared" si="174"/>
        <v>493000</v>
      </c>
      <c r="GZ65">
        <f t="shared" si="175"/>
        <v>499348.42601564399</v>
      </c>
      <c r="HA65">
        <f t="shared" si="176"/>
        <v>0.45563054924275681</v>
      </c>
      <c r="HB65" s="3">
        <f t="shared" si="54"/>
        <v>0.46149776391280728</v>
      </c>
      <c r="HC65" s="39">
        <f t="shared" si="88"/>
        <v>0.47140800640259084</v>
      </c>
      <c r="HD65">
        <f t="shared" si="55"/>
        <v>0.50505112029831278</v>
      </c>
      <c r="HE65">
        <v>28</v>
      </c>
      <c r="HF65">
        <v>0</v>
      </c>
      <c r="HG65" s="39">
        <v>0</v>
      </c>
      <c r="HI65">
        <v>1972</v>
      </c>
      <c r="HJ65">
        <f t="shared" si="96"/>
        <v>174000</v>
      </c>
      <c r="HK65">
        <f t="shared" si="97"/>
        <v>180773.97898825686</v>
      </c>
      <c r="HL65">
        <f t="shared" si="98"/>
        <v>0.43466530771306094</v>
      </c>
      <c r="HM65" s="3">
        <f t="shared" si="177"/>
        <v>0.45158722530715567</v>
      </c>
      <c r="HN65">
        <f t="shared" si="178"/>
        <v>0.320941737434081</v>
      </c>
      <c r="HO65">
        <f t="shared" si="60"/>
        <v>0.41429086620120392</v>
      </c>
      <c r="HP65">
        <v>28</v>
      </c>
      <c r="HQ65">
        <v>0</v>
      </c>
      <c r="HS65">
        <v>1972</v>
      </c>
      <c r="HT65" s="1">
        <f t="shared" si="99"/>
        <v>42277.610238855792</v>
      </c>
      <c r="HU65" s="1">
        <f t="shared" si="100"/>
        <v>43458.339881353226</v>
      </c>
      <c r="HV65" s="3">
        <f t="shared" si="101"/>
        <v>0.459135003299875</v>
      </c>
      <c r="HW65" s="3">
        <f t="shared" si="64"/>
        <v>0.47195773157712473</v>
      </c>
      <c r="HX65" s="39">
        <f t="shared" si="90"/>
        <v>0.4914701765541829</v>
      </c>
      <c r="HY65" s="37">
        <f t="shared" si="65"/>
        <v>0.5657447437616947</v>
      </c>
      <c r="HZ65">
        <v>24</v>
      </c>
      <c r="IA65">
        <v>5</v>
      </c>
      <c r="IB65">
        <v>0</v>
      </c>
      <c r="IC65" s="37">
        <v>0</v>
      </c>
      <c r="IE65">
        <v>1972</v>
      </c>
      <c r="IF65" s="1">
        <f t="shared" si="102"/>
        <v>92986.727951717927</v>
      </c>
      <c r="IG65">
        <f t="shared" si="103"/>
        <v>91735.183863312734</v>
      </c>
      <c r="IH65">
        <f t="shared" si="104"/>
        <v>0.58192355031364484</v>
      </c>
      <c r="II65" s="5">
        <f t="shared" si="69"/>
        <v>0.57409121772875193</v>
      </c>
      <c r="IJ65" s="37">
        <f t="shared" si="91"/>
        <v>0.87296308062928196</v>
      </c>
      <c r="IK65" s="39">
        <f t="shared" si="70"/>
        <v>0.82769884376381186</v>
      </c>
      <c r="IL65">
        <f t="shared" ref="IL65:IL123" si="182">IL64</f>
        <v>26</v>
      </c>
      <c r="IM65">
        <v>2</v>
      </c>
      <c r="IN65">
        <v>0</v>
      </c>
      <c r="IO65" s="39">
        <v>0</v>
      </c>
      <c r="IP65" s="1"/>
      <c r="IQ65">
        <v>1972</v>
      </c>
      <c r="IR65" s="42">
        <f t="shared" si="105"/>
        <v>6031464.513675034</v>
      </c>
      <c r="IS65" s="1">
        <f t="shared" si="106"/>
        <v>6162309.5934217311</v>
      </c>
      <c r="IT65" s="1">
        <f t="shared" si="107"/>
        <v>6205543.4862328181</v>
      </c>
      <c r="IU65" s="1"/>
      <c r="IV65">
        <v>1972</v>
      </c>
      <c r="IW65" s="3">
        <f t="shared" si="108"/>
        <v>0.45335978019081097</v>
      </c>
      <c r="IX65" s="3">
        <f t="shared" si="109"/>
        <v>0.46319485365572427</v>
      </c>
      <c r="IY65" s="3">
        <f t="shared" si="110"/>
        <v>0.46644456325729577</v>
      </c>
    </row>
    <row r="66" spans="1:259" x14ac:dyDescent="0.25">
      <c r="A66">
        <v>1973</v>
      </c>
      <c r="B66" s="42">
        <v>6265.9715305846621</v>
      </c>
      <c r="C66" s="1">
        <f t="shared" si="92"/>
        <v>6443.2719604530985</v>
      </c>
      <c r="E66">
        <v>1973</v>
      </c>
      <c r="F66" s="3">
        <f t="shared" si="94"/>
        <v>0.46398099954258215</v>
      </c>
      <c r="G66" s="3">
        <f t="shared" si="82"/>
        <v>0.47710969479249665</v>
      </c>
      <c r="H66" s="3"/>
      <c r="I66">
        <v>1973</v>
      </c>
      <c r="J66">
        <f t="shared" si="83"/>
        <v>0.53765467131519706</v>
      </c>
      <c r="K66">
        <f t="shared" si="84"/>
        <v>0.61521211167280843</v>
      </c>
      <c r="N66">
        <v>29</v>
      </c>
      <c r="Q66" s="1">
        <v>6315.9473955413578</v>
      </c>
      <c r="V66" s="1"/>
      <c r="W66">
        <v>5439</v>
      </c>
      <c r="X66" s="1">
        <v>1951.951</v>
      </c>
      <c r="Y66" s="29">
        <f t="shared" si="119"/>
        <v>13504.802</v>
      </c>
      <c r="Z66" s="28">
        <f t="shared" si="120"/>
        <v>1.1689583809225965</v>
      </c>
      <c r="AA66" s="42"/>
      <c r="AC66">
        <v>1973</v>
      </c>
      <c r="AD66" s="8">
        <f t="shared" si="121"/>
        <v>2244477.8041286636</v>
      </c>
      <c r="AE66" s="8">
        <f t="shared" si="122"/>
        <v>1711807.9999999998</v>
      </c>
      <c r="AF66" s="8">
        <f t="shared" si="123"/>
        <v>876958.36952320475</v>
      </c>
      <c r="AG66" s="8">
        <f t="shared" si="124"/>
        <v>592481</v>
      </c>
      <c r="AH66" s="8">
        <f t="shared" si="125"/>
        <v>513035.00000000006</v>
      </c>
      <c r="AI66" s="8">
        <f t="shared" si="126"/>
        <v>181096</v>
      </c>
      <c r="AJ66" s="8">
        <f t="shared" si="127"/>
        <v>45151.14764398527</v>
      </c>
      <c r="AK66" s="8">
        <f t="shared" si="128"/>
        <v>100964.20928880837</v>
      </c>
      <c r="AL66" s="1">
        <f t="shared" si="129"/>
        <v>6265971.5305846622</v>
      </c>
      <c r="AM66" s="9"/>
      <c r="AN66" s="9"/>
      <c r="AO66" s="9"/>
      <c r="AP66" s="9"/>
      <c r="AQ66" s="9"/>
      <c r="AR66" s="9"/>
      <c r="AS66">
        <v>592481</v>
      </c>
      <c r="AT66" s="8"/>
      <c r="AU66" s="4"/>
      <c r="AV66" s="19">
        <f>AV65+(AV81-AV63)/18</f>
        <v>0.98402000771119091</v>
      </c>
      <c r="AW66" s="1">
        <f>AV66*AX66</f>
        <v>2244477.8041286636</v>
      </c>
      <c r="AX66" s="1">
        <v>2280927</v>
      </c>
      <c r="AZ66">
        <v>1711808</v>
      </c>
      <c r="BC66">
        <v>1973</v>
      </c>
      <c r="BD66" s="1">
        <f>AW66</f>
        <v>2244477.8041286636</v>
      </c>
      <c r="BE66">
        <f t="shared" si="130"/>
        <v>1711808</v>
      </c>
      <c r="BF66" s="20">
        <v>902555.29029997461</v>
      </c>
      <c r="BG66">
        <f t="shared" si="81"/>
        <v>592481</v>
      </c>
      <c r="BH66">
        <v>513035</v>
      </c>
      <c r="BI66">
        <v>181096</v>
      </c>
      <c r="BJ66">
        <v>50020</v>
      </c>
      <c r="BK66">
        <v>121245</v>
      </c>
      <c r="BL66">
        <f t="shared" si="131"/>
        <v>6316718.094428638</v>
      </c>
      <c r="BM66" s="1"/>
      <c r="BQ66">
        <v>1973</v>
      </c>
      <c r="BR66" s="42">
        <v>4842.1620000000003</v>
      </c>
      <c r="BS66" s="42">
        <v>3707.6530000000002</v>
      </c>
      <c r="BT66" s="42">
        <v>1951.951</v>
      </c>
      <c r="BU66" s="42">
        <v>1228.4749999999999</v>
      </c>
      <c r="BV66" s="42">
        <v>1101.0409999999999</v>
      </c>
      <c r="BW66" s="42">
        <v>403.08699999999999</v>
      </c>
      <c r="BX66" s="42">
        <v>97.126999999999995</v>
      </c>
      <c r="BY66" s="42">
        <v>173.30600000000001</v>
      </c>
      <c r="BZ66" s="42">
        <f t="shared" si="133"/>
        <v>13504.802</v>
      </c>
      <c r="CB66" s="39">
        <v>1973</v>
      </c>
      <c r="CM66">
        <v>1973</v>
      </c>
      <c r="CN66" s="18">
        <f>BD66/BR66/1000</f>
        <v>0.46352802820902389</v>
      </c>
      <c r="CO66" s="18">
        <f t="shared" si="135"/>
        <v>0.46169584909914702</v>
      </c>
      <c r="CP66" s="18"/>
      <c r="CQ66" s="18">
        <f t="shared" si="137"/>
        <v>0.48228983088788946</v>
      </c>
      <c r="CR66" s="18">
        <f t="shared" si="138"/>
        <v>0.4659544921578761</v>
      </c>
      <c r="CS66" s="18">
        <f t="shared" si="139"/>
        <v>0.44927273764720771</v>
      </c>
      <c r="CT66" s="18">
        <f t="shared" si="140"/>
        <v>0.5149958302016947</v>
      </c>
      <c r="CU66" s="18">
        <f>BK66/BY66/1000</f>
        <v>0.69960070626521875</v>
      </c>
      <c r="CV66" s="3">
        <f t="shared" si="142"/>
        <v>0.46773866765530053</v>
      </c>
      <c r="CX66" s="1">
        <v>1973</v>
      </c>
      <c r="CY66" s="3">
        <f t="shared" si="143"/>
        <v>0.46352802820902389</v>
      </c>
      <c r="CZ66" s="3">
        <f t="shared" si="144"/>
        <v>0.46169584909914702</v>
      </c>
      <c r="DA66" s="25">
        <f t="shared" si="145"/>
        <v>0.44927273764720771</v>
      </c>
      <c r="DB66" s="3">
        <f t="shared" si="179"/>
        <v>0.48228983088788946</v>
      </c>
      <c r="DC66" s="3">
        <f t="shared" si="179"/>
        <v>0.4659544921578761</v>
      </c>
      <c r="DD66" s="3">
        <f t="shared" si="179"/>
        <v>0.44927273764720771</v>
      </c>
      <c r="DE66" s="25">
        <f>DE65+(DE72-DE64)/8</f>
        <v>0.46486710846608331</v>
      </c>
      <c r="DF66" s="25">
        <f>DF65+(DF72-DF63)/9</f>
        <v>0.58257769084052702</v>
      </c>
      <c r="DG66" s="3">
        <f t="shared" si="146"/>
        <v>0.46398099954258215</v>
      </c>
      <c r="DI66">
        <v>1973</v>
      </c>
      <c r="DJ66" s="1">
        <f t="shared" si="117"/>
        <v>6265.9715305846621</v>
      </c>
      <c r="DK66">
        <v>86.725202512511018</v>
      </c>
      <c r="DM66">
        <v>1973</v>
      </c>
      <c r="DN66" s="1">
        <f t="shared" si="147"/>
        <v>13840.663349521939</v>
      </c>
      <c r="DO66" s="1">
        <f t="shared" si="148"/>
        <v>13772.973055729266</v>
      </c>
      <c r="DP66" s="1"/>
      <c r="DQ66" s="3">
        <f t="shared" si="149"/>
        <v>1.477248794092088</v>
      </c>
      <c r="DR66" s="3">
        <f t="shared" si="150"/>
        <v>1.4511469349528006</v>
      </c>
      <c r="DS66" s="1"/>
      <c r="DT66" s="1">
        <v>4</v>
      </c>
      <c r="DU66" s="1">
        <f t="shared" si="180"/>
        <v>97.640143485069132</v>
      </c>
      <c r="DV66">
        <v>0</v>
      </c>
      <c r="DW66">
        <v>0</v>
      </c>
      <c r="DX66" s="1">
        <v>1</v>
      </c>
      <c r="DY66" s="2">
        <f t="shared" si="181"/>
        <v>2</v>
      </c>
      <c r="EA66" s="1">
        <v>98.328134895008972</v>
      </c>
      <c r="EB66">
        <v>442395</v>
      </c>
      <c r="EI66">
        <v>1973</v>
      </c>
      <c r="EJ66">
        <v>1296955</v>
      </c>
      <c r="EK66">
        <v>1224917</v>
      </c>
      <c r="EL66">
        <v>1290888</v>
      </c>
      <c r="EM66" s="1">
        <f t="shared" si="151"/>
        <v>3812.76</v>
      </c>
      <c r="EN66" s="42">
        <f t="shared" si="152"/>
        <v>13504.802</v>
      </c>
      <c r="EO66" s="1">
        <f t="shared" si="153"/>
        <v>9692.0419999999995</v>
      </c>
      <c r="EP66" s="3">
        <f t="shared" si="154"/>
        <v>0.64650684866869768</v>
      </c>
      <c r="ER66" s="4"/>
      <c r="EU66" s="3">
        <f t="shared" si="155"/>
        <v>0.28232624217667168</v>
      </c>
      <c r="FF66">
        <f t="shared" si="156"/>
        <v>1973</v>
      </c>
      <c r="FG66">
        <f t="shared" si="157"/>
        <v>2244477.8041286636</v>
      </c>
      <c r="FH66">
        <f t="shared" si="158"/>
        <v>2289789.2992499312</v>
      </c>
      <c r="FI66" s="4">
        <f t="shared" si="159"/>
        <v>0.46352802820902389</v>
      </c>
      <c r="FJ66" s="4">
        <f t="shared" si="160"/>
        <v>0.4728857273362459</v>
      </c>
      <c r="FK66">
        <f t="shared" si="161"/>
        <v>0.53500795457378481</v>
      </c>
      <c r="FL66">
        <f t="shared" si="162"/>
        <v>0.59007320417053921</v>
      </c>
      <c r="FM66">
        <v>29</v>
      </c>
      <c r="FN66">
        <v>0</v>
      </c>
      <c r="FO66">
        <v>0</v>
      </c>
      <c r="FQ66">
        <v>1973</v>
      </c>
      <c r="FR66">
        <f t="shared" si="163"/>
        <v>1711807.9999999998</v>
      </c>
      <c r="FS66">
        <f t="shared" si="164"/>
        <v>1761164.1419159479</v>
      </c>
      <c r="FT66" s="3">
        <f t="shared" si="165"/>
        <v>0.46169584909914696</v>
      </c>
      <c r="FU66" s="3">
        <f t="shared" si="39"/>
        <v>0.47500781273650688</v>
      </c>
      <c r="FV66">
        <f t="shared" si="93"/>
        <v>0.43679273238787741</v>
      </c>
      <c r="FW66" s="39">
        <f t="shared" si="40"/>
        <v>0.51086948498335294</v>
      </c>
      <c r="FX66">
        <v>29</v>
      </c>
      <c r="FY66" s="1">
        <v>1</v>
      </c>
      <c r="FZ66" s="42">
        <v>0</v>
      </c>
      <c r="GA66" s="42"/>
      <c r="GB66" s="42"/>
      <c r="GC66">
        <v>1973</v>
      </c>
      <c r="GD66">
        <f t="shared" si="166"/>
        <v>876958.36952320475</v>
      </c>
      <c r="GE66">
        <f t="shared" si="167"/>
        <v>902721.79026473791</v>
      </c>
      <c r="GF66">
        <f t="shared" si="168"/>
        <v>0.44927273764720771</v>
      </c>
      <c r="GG66" s="3">
        <f t="shared" si="169"/>
        <v>0.4624715427102104</v>
      </c>
      <c r="GH66">
        <f t="shared" si="118"/>
        <v>0.41819251824816861</v>
      </c>
      <c r="GI66">
        <f t="shared" si="170"/>
        <v>0.49280574650189868</v>
      </c>
      <c r="GJ66">
        <v>29</v>
      </c>
      <c r="GK66">
        <v>0</v>
      </c>
      <c r="GM66">
        <v>1973</v>
      </c>
      <c r="GN66">
        <f t="shared" si="171"/>
        <v>592481</v>
      </c>
      <c r="GO66">
        <f t="shared" si="172"/>
        <v>592956.5942485095</v>
      </c>
      <c r="GP66" s="3">
        <f t="shared" si="173"/>
        <v>0.48228983088788946</v>
      </c>
      <c r="GQ66" s="3">
        <f t="shared" si="49"/>
        <v>0.48267697287165756</v>
      </c>
      <c r="GR66">
        <f t="shared" si="87"/>
        <v>0.66628585243367566</v>
      </c>
      <c r="GS66" s="39">
        <f t="shared" si="50"/>
        <v>0.66865235234557163</v>
      </c>
      <c r="GT66">
        <v>29</v>
      </c>
      <c r="GU66">
        <v>1</v>
      </c>
      <c r="GV66" s="39">
        <v>0</v>
      </c>
      <c r="GX66">
        <v>1973</v>
      </c>
      <c r="GY66">
        <f t="shared" si="174"/>
        <v>513035.00000000006</v>
      </c>
      <c r="GZ66">
        <f t="shared" si="175"/>
        <v>519945.52123770938</v>
      </c>
      <c r="HA66">
        <f t="shared" si="176"/>
        <v>0.46595449215787615</v>
      </c>
      <c r="HB66" s="3">
        <f t="shared" si="54"/>
        <v>0.47223084448055014</v>
      </c>
      <c r="HC66" s="39">
        <f t="shared" si="88"/>
        <v>0.53079379343118771</v>
      </c>
      <c r="HD66">
        <f t="shared" si="55"/>
        <v>0.56734269399042625</v>
      </c>
      <c r="HE66">
        <v>29</v>
      </c>
      <c r="HF66">
        <v>0</v>
      </c>
      <c r="HG66" s="39">
        <v>0</v>
      </c>
      <c r="HI66">
        <v>1973</v>
      </c>
      <c r="HJ66">
        <f t="shared" si="96"/>
        <v>181096</v>
      </c>
      <c r="HK66">
        <f t="shared" si="97"/>
        <v>186958.96645535494</v>
      </c>
      <c r="HL66">
        <f t="shared" si="98"/>
        <v>0.44927273764720771</v>
      </c>
      <c r="HM66" s="3">
        <f t="shared" si="177"/>
        <v>0.46381790148368696</v>
      </c>
      <c r="HN66">
        <f t="shared" si="178"/>
        <v>0.40142638799466468</v>
      </c>
      <c r="HO66">
        <f t="shared" si="60"/>
        <v>0.48286370519095123</v>
      </c>
      <c r="HP66">
        <v>29</v>
      </c>
      <c r="HQ66">
        <v>0</v>
      </c>
      <c r="HS66">
        <v>1973</v>
      </c>
      <c r="HT66" s="1">
        <f t="shared" si="99"/>
        <v>45151.14764398527</v>
      </c>
      <c r="HU66" s="1">
        <f t="shared" si="100"/>
        <v>46284.995033077408</v>
      </c>
      <c r="HV66" s="3">
        <f t="shared" si="101"/>
        <v>0.46486710846608331</v>
      </c>
      <c r="HW66" s="3">
        <f t="shared" si="64"/>
        <v>0.4765409724698324</v>
      </c>
      <c r="HX66" s="39">
        <f t="shared" si="90"/>
        <v>0.52449735361282956</v>
      </c>
      <c r="HY66" s="37">
        <f t="shared" si="65"/>
        <v>0.59265584304626018</v>
      </c>
      <c r="HZ66">
        <v>24</v>
      </c>
      <c r="IA66">
        <v>6</v>
      </c>
      <c r="IB66">
        <v>0</v>
      </c>
      <c r="IC66" s="37">
        <v>0</v>
      </c>
      <c r="IE66">
        <v>1973</v>
      </c>
      <c r="IF66" s="1">
        <f t="shared" si="102"/>
        <v>100964.20928880837</v>
      </c>
      <c r="IG66">
        <f t="shared" si="103"/>
        <v>100187.00008716153</v>
      </c>
      <c r="IH66">
        <f t="shared" si="104"/>
        <v>0.58257769084052702</v>
      </c>
      <c r="II66" s="5">
        <f t="shared" si="69"/>
        <v>0.57809308441231999</v>
      </c>
      <c r="IJ66" s="37">
        <f t="shared" si="91"/>
        <v>0.87678126693322578</v>
      </c>
      <c r="IK66" s="39">
        <f t="shared" si="70"/>
        <v>0.85072349577246076</v>
      </c>
      <c r="IL66">
        <f t="shared" si="182"/>
        <v>26</v>
      </c>
      <c r="IM66">
        <v>3</v>
      </c>
      <c r="IN66">
        <v>0</v>
      </c>
      <c r="IO66" s="39">
        <v>0</v>
      </c>
      <c r="IP66" s="1"/>
      <c r="IQ66">
        <v>1973</v>
      </c>
      <c r="IR66" s="42">
        <f t="shared" si="105"/>
        <v>6265971.5305846622</v>
      </c>
      <c r="IS66" s="1">
        <f t="shared" si="106"/>
        <v>6400008.3084924305</v>
      </c>
      <c r="IT66" s="1">
        <f t="shared" si="107"/>
        <v>6443271.9604530986</v>
      </c>
      <c r="IU66" s="1"/>
      <c r="IV66">
        <v>1973</v>
      </c>
      <c r="IW66" s="3">
        <f t="shared" si="108"/>
        <v>0.46398099954258215</v>
      </c>
      <c r="IX66" s="3">
        <f t="shared" si="109"/>
        <v>0.473906119356095</v>
      </c>
      <c r="IY66" s="3">
        <f t="shared" si="110"/>
        <v>0.47710969479249665</v>
      </c>
    </row>
    <row r="67" spans="1:259" x14ac:dyDescent="0.25">
      <c r="A67">
        <v>1974</v>
      </c>
      <c r="B67" s="42">
        <v>6627.3216833767292</v>
      </c>
      <c r="C67" s="1">
        <f t="shared" si="92"/>
        <v>6690.9262611915501</v>
      </c>
      <c r="E67">
        <v>1974</v>
      </c>
      <c r="F67" s="3">
        <f t="shared" si="94"/>
        <v>0.48294100684098445</v>
      </c>
      <c r="G67" s="3">
        <f t="shared" si="82"/>
        <v>0.48757594993219328</v>
      </c>
      <c r="H67" s="3"/>
      <c r="I67">
        <v>1974</v>
      </c>
      <c r="J67">
        <f t="shared" si="83"/>
        <v>0.65023134719571596</v>
      </c>
      <c r="K67">
        <f t="shared" si="84"/>
        <v>0.6783424065337702</v>
      </c>
      <c r="N67">
        <v>30</v>
      </c>
      <c r="Q67" s="1">
        <v>6567.9032624411493</v>
      </c>
      <c r="V67" s="1"/>
      <c r="W67" s="1">
        <v>5682.5</v>
      </c>
      <c r="X67" s="1">
        <v>2008.34</v>
      </c>
      <c r="Y67" s="29">
        <f t="shared" si="119"/>
        <v>13722.839000000002</v>
      </c>
      <c r="Z67" s="28">
        <f t="shared" si="120"/>
        <v>1.1714405370643679</v>
      </c>
      <c r="AA67" s="42"/>
      <c r="AC67">
        <v>1974</v>
      </c>
      <c r="AD67" s="8">
        <f t="shared" si="121"/>
        <v>2348103.7385183065</v>
      </c>
      <c r="AE67" s="8">
        <f t="shared" si="122"/>
        <v>1856909.9999999998</v>
      </c>
      <c r="AF67" s="8">
        <f t="shared" si="123"/>
        <v>927569.14803882921</v>
      </c>
      <c r="AG67" s="8">
        <f t="shared" si="124"/>
        <v>612693</v>
      </c>
      <c r="AH67" s="8">
        <f t="shared" si="125"/>
        <v>537403.82203282486</v>
      </c>
      <c r="AI67" s="8">
        <f t="shared" si="126"/>
        <v>187584.34181718162</v>
      </c>
      <c r="AJ67" s="8">
        <f t="shared" si="127"/>
        <v>48435.953463889979</v>
      </c>
      <c r="AK67" s="8">
        <f t="shared" si="128"/>
        <v>108621.67950569768</v>
      </c>
      <c r="AL67" s="1">
        <f t="shared" si="129"/>
        <v>6627321.6833767295</v>
      </c>
      <c r="AM67" s="9"/>
      <c r="AN67" s="9"/>
      <c r="AO67" s="9"/>
      <c r="AP67" s="9"/>
      <c r="AQ67" s="9"/>
      <c r="AR67" s="9"/>
      <c r="AS67">
        <v>612693</v>
      </c>
      <c r="AT67" s="8"/>
      <c r="AU67" s="4"/>
      <c r="AV67" s="19">
        <f>AV66+(AV81-AV63)/18</f>
        <v>0.97869334361492122</v>
      </c>
      <c r="AW67" s="1"/>
      <c r="AX67" s="1"/>
      <c r="AZ67">
        <v>1856910</v>
      </c>
      <c r="BC67">
        <v>1974</v>
      </c>
      <c r="BD67" s="1"/>
      <c r="BE67">
        <f t="shared" si="130"/>
        <v>1856910</v>
      </c>
      <c r="BF67" s="20">
        <v>954212.47739362007</v>
      </c>
      <c r="BG67">
        <f t="shared" si="81"/>
        <v>612693</v>
      </c>
      <c r="BL67" s="1"/>
      <c r="BM67" s="1"/>
      <c r="BQ67">
        <v>1974</v>
      </c>
      <c r="BR67" s="42">
        <v>4894.3209999999999</v>
      </c>
      <c r="BS67" s="42">
        <v>3755.7260000000001</v>
      </c>
      <c r="BT67" s="42">
        <v>2008.3400000000001</v>
      </c>
      <c r="BU67" s="42">
        <v>1241.538</v>
      </c>
      <c r="BV67" s="42">
        <v>1127.598</v>
      </c>
      <c r="BW67" s="42">
        <v>406.15100000000001</v>
      </c>
      <c r="BX67" s="42">
        <v>102.92400000000001</v>
      </c>
      <c r="BY67" s="42">
        <v>186.24100000000001</v>
      </c>
      <c r="BZ67" s="42">
        <f t="shared" si="133"/>
        <v>13722.839000000002</v>
      </c>
      <c r="CB67" s="39">
        <v>1974</v>
      </c>
      <c r="CM67">
        <v>1974</v>
      </c>
      <c r="CN67" s="25">
        <f>(CN66+CN68)/2</f>
        <v>0.47976087766174447</v>
      </c>
      <c r="CO67" s="18">
        <f t="shared" si="135"/>
        <v>0.49442105201497655</v>
      </c>
      <c r="CP67" s="25"/>
      <c r="CQ67" s="18">
        <f t="shared" si="137"/>
        <v>0.49349516486809103</v>
      </c>
      <c r="CR67" s="25">
        <f>(CR66+CR68)/2</f>
        <v>0.47659167720484158</v>
      </c>
      <c r="CS67" s="25">
        <f>(CS66+CS68)/2</f>
        <v>0.46185862355917284</v>
      </c>
      <c r="CT67" s="25">
        <f>(CT66+CT68)/2</f>
        <v>0.40457605743036529</v>
      </c>
      <c r="CU67" s="25">
        <f>(CU66+CU68)/2</f>
        <v>0.62784333654525315</v>
      </c>
      <c r="CV67" s="25">
        <f>(CV66+CV68)/2</f>
        <v>0.48095167749143963</v>
      </c>
      <c r="CX67" s="1">
        <v>1974</v>
      </c>
      <c r="CY67" s="25">
        <f t="shared" si="143"/>
        <v>0.47976087766174447</v>
      </c>
      <c r="CZ67" s="3">
        <f t="shared" si="144"/>
        <v>0.49442105201497655</v>
      </c>
      <c r="DA67" s="25">
        <f t="shared" si="145"/>
        <v>0.46185862355917284</v>
      </c>
      <c r="DB67" s="25">
        <f t="shared" si="179"/>
        <v>0.49349516486809103</v>
      </c>
      <c r="DC67" s="25">
        <f t="shared" si="179"/>
        <v>0.47659167720484158</v>
      </c>
      <c r="DD67" s="25">
        <f t="shared" si="179"/>
        <v>0.46185862355917284</v>
      </c>
      <c r="DE67" s="25">
        <f>DE66+(DE72-DE64)/8</f>
        <v>0.47059921363229157</v>
      </c>
      <c r="DF67" s="25">
        <f>DF66+(DF72-DF63)/9</f>
        <v>0.5832318313674093</v>
      </c>
      <c r="DG67" s="3">
        <f t="shared" si="146"/>
        <v>0.48294100684098445</v>
      </c>
      <c r="DI67">
        <v>1974</v>
      </c>
      <c r="DJ67" s="1">
        <f t="shared" si="117"/>
        <v>6627.3216833767292</v>
      </c>
      <c r="DK67">
        <v>92.766278877744512</v>
      </c>
      <c r="DM67">
        <v>1974</v>
      </c>
      <c r="DN67" s="1">
        <f t="shared" si="147"/>
        <v>13997.551848196777</v>
      </c>
      <c r="DO67" s="1">
        <f t="shared" si="148"/>
        <v>14307.615956738638</v>
      </c>
      <c r="DP67" s="1"/>
      <c r="DQ67" s="3">
        <f t="shared" si="149"/>
        <v>1.5394544398571974</v>
      </c>
      <c r="DR67" s="3">
        <f t="shared" si="150"/>
        <v>1.6703649173290303</v>
      </c>
      <c r="DS67" s="1"/>
      <c r="DT67" s="1">
        <v>5</v>
      </c>
      <c r="DU67" s="1">
        <f t="shared" si="180"/>
        <v>101.28225838433423</v>
      </c>
      <c r="DV67">
        <v>0</v>
      </c>
      <c r="DW67">
        <v>0</v>
      </c>
      <c r="DX67" s="1">
        <v>0</v>
      </c>
      <c r="DY67" s="2">
        <f t="shared" si="181"/>
        <v>2</v>
      </c>
      <c r="EA67" s="1">
        <v>102.7372744313153</v>
      </c>
      <c r="EB67">
        <v>460679</v>
      </c>
      <c r="EI67">
        <v>1974</v>
      </c>
      <c r="EJ67">
        <v>1294224</v>
      </c>
      <c r="EK67">
        <v>1231414</v>
      </c>
      <c r="EL67">
        <v>1298622</v>
      </c>
      <c r="EM67" s="1">
        <f t="shared" si="151"/>
        <v>3824.26</v>
      </c>
      <c r="EN67" s="42">
        <f t="shared" si="152"/>
        <v>13722.839000000002</v>
      </c>
      <c r="EO67" s="1">
        <f t="shared" si="153"/>
        <v>9898.5790000000015</v>
      </c>
      <c r="EP67" s="3">
        <f t="shared" si="154"/>
        <v>0.66952253281776386</v>
      </c>
      <c r="ER67" s="4"/>
      <c r="EU67" s="3">
        <f t="shared" si="155"/>
        <v>0.27867848628115505</v>
      </c>
      <c r="FF67">
        <f t="shared" si="156"/>
        <v>1974</v>
      </c>
      <c r="FG67">
        <f t="shared" si="157"/>
        <v>2348103.7385183065</v>
      </c>
      <c r="FH67">
        <f t="shared" si="158"/>
        <v>2366882.5624419576</v>
      </c>
      <c r="FI67" s="4">
        <f t="shared" si="159"/>
        <v>0.47976087766174441</v>
      </c>
      <c r="FJ67" s="4">
        <f t="shared" si="160"/>
        <v>0.48359773754969437</v>
      </c>
      <c r="FK67">
        <f t="shared" si="161"/>
        <v>0.6310869678154597</v>
      </c>
      <c r="FL67">
        <f t="shared" si="162"/>
        <v>0.65419914485897679</v>
      </c>
      <c r="FM67">
        <v>30</v>
      </c>
      <c r="FN67">
        <v>0</v>
      </c>
      <c r="FO67">
        <v>0</v>
      </c>
      <c r="FQ67">
        <v>1974</v>
      </c>
      <c r="FR67">
        <f t="shared" si="163"/>
        <v>1856909.9999999998</v>
      </c>
      <c r="FS67">
        <f t="shared" si="164"/>
        <v>1823090.1696621659</v>
      </c>
      <c r="FT67" s="3">
        <f t="shared" si="165"/>
        <v>0.49442105201497649</v>
      </c>
      <c r="FU67" s="3">
        <f t="shared" si="39"/>
        <v>0.4854161804301394</v>
      </c>
      <c r="FV67">
        <f t="shared" si="93"/>
        <v>0.62147533381708775</v>
      </c>
      <c r="FW67" s="39">
        <f t="shared" si="40"/>
        <v>0.56975005899349573</v>
      </c>
      <c r="FX67">
        <v>30</v>
      </c>
      <c r="FY67" s="1">
        <v>1</v>
      </c>
      <c r="FZ67" s="42">
        <v>0</v>
      </c>
      <c r="GA67" s="42"/>
      <c r="GB67" s="42"/>
      <c r="GC67">
        <v>1974</v>
      </c>
      <c r="GD67">
        <f t="shared" si="166"/>
        <v>927569.14803882921</v>
      </c>
      <c r="GE67">
        <f t="shared" si="167"/>
        <v>950453.30409210816</v>
      </c>
      <c r="GF67">
        <f t="shared" si="168"/>
        <v>0.46185862355917284</v>
      </c>
      <c r="GG67" s="3">
        <f t="shared" si="169"/>
        <v>0.47325318625935253</v>
      </c>
      <c r="GH67">
        <f t="shared" si="118"/>
        <v>0.48931249834092783</v>
      </c>
      <c r="GI67">
        <f t="shared" si="170"/>
        <v>0.55475972181878674</v>
      </c>
      <c r="GJ67">
        <v>30</v>
      </c>
      <c r="GK67">
        <v>0</v>
      </c>
      <c r="GM67">
        <v>1974</v>
      </c>
      <c r="GN67">
        <f t="shared" si="171"/>
        <v>612693</v>
      </c>
      <c r="GO67">
        <f t="shared" si="172"/>
        <v>611573.74059741874</v>
      </c>
      <c r="GP67" s="3">
        <f t="shared" si="173"/>
        <v>0.49349516486809103</v>
      </c>
      <c r="GQ67" s="3">
        <f t="shared" si="49"/>
        <v>0.49259365448131159</v>
      </c>
      <c r="GR67">
        <f t="shared" si="87"/>
        <v>0.73554440893710604</v>
      </c>
      <c r="GS67" s="39">
        <f t="shared" si="50"/>
        <v>0.72991139287094864</v>
      </c>
      <c r="GT67">
        <v>30</v>
      </c>
      <c r="GU67">
        <v>1</v>
      </c>
      <c r="GV67" s="39">
        <v>0</v>
      </c>
      <c r="GX67">
        <v>1974</v>
      </c>
      <c r="GY67">
        <f t="shared" si="174"/>
        <v>537403.82203282486</v>
      </c>
      <c r="GZ67">
        <f t="shared" si="175"/>
        <v>544382.69988904719</v>
      </c>
      <c r="HA67">
        <f t="shared" si="176"/>
        <v>0.47659167720484152</v>
      </c>
      <c r="HB67" s="3">
        <f t="shared" si="54"/>
        <v>0.48278083136813588</v>
      </c>
      <c r="HC67" s="39">
        <f t="shared" si="88"/>
        <v>0.59295471529854116</v>
      </c>
      <c r="HD67">
        <f t="shared" si="55"/>
        <v>0.62963426768253972</v>
      </c>
      <c r="HE67">
        <v>30</v>
      </c>
      <c r="HF67">
        <v>0</v>
      </c>
      <c r="HG67" s="39">
        <v>0</v>
      </c>
      <c r="HI67">
        <v>1974</v>
      </c>
      <c r="HJ67">
        <f t="shared" si="96"/>
        <v>187584.34181718162</v>
      </c>
      <c r="HK67">
        <f t="shared" si="97"/>
        <v>193267.60805735836</v>
      </c>
      <c r="HL67">
        <f t="shared" si="98"/>
        <v>0.46185862355917284</v>
      </c>
      <c r="HM67" s="3">
        <f t="shared" si="177"/>
        <v>0.47585161198017084</v>
      </c>
      <c r="HN67">
        <f t="shared" si="178"/>
        <v>0.4718075845308648</v>
      </c>
      <c r="HO67">
        <f t="shared" si="60"/>
        <v>0.55143654418069832</v>
      </c>
      <c r="HP67">
        <v>30</v>
      </c>
      <c r="HQ67">
        <v>0</v>
      </c>
      <c r="HS67">
        <v>1974</v>
      </c>
      <c r="HT67" s="1">
        <f t="shared" si="99"/>
        <v>48435.953463889979</v>
      </c>
      <c r="HU67" s="1">
        <f t="shared" si="100"/>
        <v>49515.587456485788</v>
      </c>
      <c r="HV67" s="3">
        <f t="shared" si="101"/>
        <v>0.47059921363229151</v>
      </c>
      <c r="HW67" s="3">
        <f t="shared" si="64"/>
        <v>0.48108883697180238</v>
      </c>
      <c r="HX67" s="39">
        <f t="shared" si="90"/>
        <v>0.55780662237068557</v>
      </c>
      <c r="HY67" s="37">
        <f t="shared" si="65"/>
        <v>0.61956694233082565</v>
      </c>
      <c r="HZ67">
        <v>24</v>
      </c>
      <c r="IA67">
        <v>7</v>
      </c>
      <c r="IB67">
        <v>0</v>
      </c>
      <c r="IC67" s="37">
        <v>0</v>
      </c>
      <c r="IE67">
        <v>1974</v>
      </c>
      <c r="IF67" s="1">
        <f t="shared" si="102"/>
        <v>108621.67950569768</v>
      </c>
      <c r="IG67">
        <f t="shared" si="103"/>
        <v>108403.0888893338</v>
      </c>
      <c r="IH67">
        <f t="shared" si="104"/>
        <v>0.5832318313674093</v>
      </c>
      <c r="II67" s="5">
        <f t="shared" si="69"/>
        <v>0.58205813375859128</v>
      </c>
      <c r="IJ67" s="37">
        <f t="shared" si="91"/>
        <v>0.88060547359625585</v>
      </c>
      <c r="IK67" s="39">
        <f t="shared" si="70"/>
        <v>0.87374814778110954</v>
      </c>
      <c r="IL67">
        <f t="shared" si="182"/>
        <v>26</v>
      </c>
      <c r="IM67">
        <v>4</v>
      </c>
      <c r="IN67">
        <v>0</v>
      </c>
      <c r="IO67" s="39">
        <v>0</v>
      </c>
      <c r="IP67" s="1"/>
      <c r="IQ67">
        <v>1974</v>
      </c>
      <c r="IR67" s="42">
        <f t="shared" si="105"/>
        <v>6627321.6833767295</v>
      </c>
      <c r="IS67" s="1">
        <f t="shared" si="106"/>
        <v>6647568.7610858753</v>
      </c>
      <c r="IT67" s="1">
        <f t="shared" si="107"/>
        <v>6690926.2611915497</v>
      </c>
      <c r="IU67" s="1"/>
      <c r="IV67">
        <v>1974</v>
      </c>
      <c r="IW67" s="3">
        <f t="shared" si="108"/>
        <v>0.48294100684098445</v>
      </c>
      <c r="IX67" s="3">
        <f t="shared" si="109"/>
        <v>0.4844164360658807</v>
      </c>
      <c r="IY67" s="3">
        <f t="shared" si="110"/>
        <v>0.48757594993219328</v>
      </c>
    </row>
    <row r="68" spans="1:259" x14ac:dyDescent="0.25">
      <c r="A68">
        <v>1975</v>
      </c>
      <c r="B68" s="42">
        <v>6860.4841630264946</v>
      </c>
      <c r="C68" s="1">
        <f t="shared" si="92"/>
        <v>6916.4645456852468</v>
      </c>
      <c r="E68">
        <v>1975</v>
      </c>
      <c r="F68" s="3">
        <f t="shared" si="94"/>
        <v>0.49379927346282498</v>
      </c>
      <c r="G68" s="3">
        <f t="shared" si="82"/>
        <v>0.49782859145674158</v>
      </c>
      <c r="H68" s="3"/>
      <c r="I68">
        <v>1975</v>
      </c>
      <c r="J68">
        <f t="shared" si="83"/>
        <v>0.71649962856545846</v>
      </c>
      <c r="K68">
        <f t="shared" si="84"/>
        <v>0.74147270139473198</v>
      </c>
      <c r="N68">
        <v>31</v>
      </c>
      <c r="Q68" s="1">
        <v>6801.7282531535893</v>
      </c>
      <c r="V68" s="1"/>
      <c r="W68">
        <v>5926</v>
      </c>
      <c r="X68" s="1">
        <v>2051.3620000000001</v>
      </c>
      <c r="Y68" s="29">
        <f t="shared" si="119"/>
        <v>13893.264999999999</v>
      </c>
      <c r="Z68" s="28">
        <f t="shared" si="120"/>
        <v>1.1732290831971857</v>
      </c>
      <c r="AA68" s="42"/>
      <c r="AC68">
        <v>1975</v>
      </c>
      <c r="AD68" s="8">
        <f t="shared" si="121"/>
        <v>2446382.9163344968</v>
      </c>
      <c r="AE68" s="8">
        <f t="shared" si="122"/>
        <v>1885874</v>
      </c>
      <c r="AF68" s="8">
        <f t="shared" si="123"/>
        <v>973257.43783773261</v>
      </c>
      <c r="AG68" s="8">
        <f t="shared" si="124"/>
        <v>637247.99999999988</v>
      </c>
      <c r="AH68" s="8">
        <f t="shared" si="125"/>
        <v>562724</v>
      </c>
      <c r="AI68" s="8">
        <f t="shared" si="126"/>
        <v>194564.00000000003</v>
      </c>
      <c r="AJ68" s="8">
        <f t="shared" si="127"/>
        <v>44236.413245497875</v>
      </c>
      <c r="AK68" s="8">
        <f t="shared" si="128"/>
        <v>116197.3956087673</v>
      </c>
      <c r="AL68" s="1">
        <f t="shared" si="129"/>
        <v>6860484.1630264949</v>
      </c>
      <c r="AM68" s="9"/>
      <c r="AN68" s="9"/>
      <c r="AO68" s="9"/>
      <c r="AP68" s="9"/>
      <c r="AQ68" s="9"/>
      <c r="AR68" s="9"/>
      <c r="AS68">
        <v>637248</v>
      </c>
      <c r="AT68" s="8"/>
      <c r="AU68" s="4"/>
      <c r="AV68" s="19">
        <f>AV67+(AV81-AV63)/18</f>
        <v>0.97336667951865152</v>
      </c>
      <c r="AW68" s="1">
        <f>AV68*AX68</f>
        <v>2446382.9163344968</v>
      </c>
      <c r="AX68" s="1">
        <v>2513321</v>
      </c>
      <c r="AZ68">
        <v>1885874</v>
      </c>
      <c r="BC68">
        <v>1975</v>
      </c>
      <c r="BD68" s="1">
        <f>AW68</f>
        <v>2446382.9163344968</v>
      </c>
      <c r="BE68">
        <f t="shared" si="130"/>
        <v>1885874</v>
      </c>
      <c r="BF68" s="20">
        <v>1000785.0383496967</v>
      </c>
      <c r="BG68">
        <f t="shared" si="81"/>
        <v>637248</v>
      </c>
      <c r="BH68">
        <v>562724</v>
      </c>
      <c r="BI68">
        <v>194564</v>
      </c>
      <c r="BJ68">
        <v>27318</v>
      </c>
      <c r="BK68">
        <v>110665</v>
      </c>
      <c r="BL68">
        <f t="shared" si="131"/>
        <v>6865560.9546841932</v>
      </c>
      <c r="BM68" s="1"/>
      <c r="BQ68">
        <v>1975</v>
      </c>
      <c r="BR68" s="42">
        <v>4932.2860000000001</v>
      </c>
      <c r="BS68" s="42">
        <v>3787.4409999999998</v>
      </c>
      <c r="BT68" s="42">
        <v>2051.3620000000001</v>
      </c>
      <c r="BU68" s="42">
        <v>1265.2640000000001</v>
      </c>
      <c r="BV68" s="42">
        <v>1154.9479999999999</v>
      </c>
      <c r="BW68" s="42">
        <v>410.08799999999997</v>
      </c>
      <c r="BX68" s="42">
        <v>92.869</v>
      </c>
      <c r="BY68" s="42">
        <v>199.00700000000001</v>
      </c>
      <c r="BZ68" s="42">
        <f t="shared" si="133"/>
        <v>13893.264999999999</v>
      </c>
      <c r="CB68" s="39">
        <v>1975</v>
      </c>
      <c r="CM68">
        <v>1975</v>
      </c>
      <c r="CN68" s="18">
        <f>BD68/BR68/1000</f>
        <v>0.4959937271144651</v>
      </c>
      <c r="CO68" s="18">
        <f>BE68/BS68/1000</f>
        <v>0.49792828455941629</v>
      </c>
      <c r="CP68" s="18"/>
      <c r="CQ68" s="18">
        <f>BG68/BU68/1000</f>
        <v>0.50364825048369344</v>
      </c>
      <c r="CR68" s="18">
        <f>BH68/BV68/1000</f>
        <v>0.48722886225180706</v>
      </c>
      <c r="CS68" s="18">
        <f>BI68/BW68/1000</f>
        <v>0.47444450947113798</v>
      </c>
      <c r="CT68" s="18">
        <f>BJ68/BX68/1000</f>
        <v>0.29415628465903587</v>
      </c>
      <c r="CU68" s="18">
        <f>BK68/BY68/1000</f>
        <v>0.55608596682528755</v>
      </c>
      <c r="CV68" s="3">
        <f t="shared" si="142"/>
        <v>0.49416468732757873</v>
      </c>
      <c r="CX68" s="1">
        <v>1975</v>
      </c>
      <c r="CY68" s="18">
        <f t="shared" si="143"/>
        <v>0.4959937271144651</v>
      </c>
      <c r="CZ68" s="3">
        <f t="shared" si="144"/>
        <v>0.49792828455941629</v>
      </c>
      <c r="DA68" s="25">
        <f t="shared" si="145"/>
        <v>0.47444450947113798</v>
      </c>
      <c r="DB68" s="18">
        <f t="shared" si="179"/>
        <v>0.50364825048369344</v>
      </c>
      <c r="DC68" s="18">
        <f t="shared" si="179"/>
        <v>0.48722886225180706</v>
      </c>
      <c r="DD68" s="18">
        <f t="shared" si="179"/>
        <v>0.47444450947113798</v>
      </c>
      <c r="DE68" s="25">
        <f>DE67+(DE72-DE64)/8</f>
        <v>0.47633131879849983</v>
      </c>
      <c r="DF68" s="25">
        <f>DF67+(DF72-DF63)/9</f>
        <v>0.58388597189429159</v>
      </c>
      <c r="DG68" s="3">
        <f t="shared" si="146"/>
        <v>0.49379927346282498</v>
      </c>
      <c r="DI68">
        <v>1975</v>
      </c>
      <c r="DJ68" s="1">
        <f t="shared" si="117"/>
        <v>6860.4841630264946</v>
      </c>
      <c r="DK68">
        <v>97.198962832603286</v>
      </c>
      <c r="DM68">
        <v>1975</v>
      </c>
      <c r="DN68" s="1">
        <f t="shared" si="147"/>
        <v>14167.945078343286</v>
      </c>
      <c r="DO68" s="1">
        <f t="shared" si="148"/>
        <v>14222.376083233119</v>
      </c>
      <c r="DP68" s="1"/>
      <c r="DQ68" s="3">
        <f t="shared" si="149"/>
        <v>1.6099794551312432</v>
      </c>
      <c r="DR68" s="3">
        <f t="shared" si="150"/>
        <v>1.6332206488432304</v>
      </c>
      <c r="DS68" s="1"/>
      <c r="DT68" s="1">
        <v>6</v>
      </c>
      <c r="DU68" s="1">
        <f t="shared" si="180"/>
        <v>103.64576006393442</v>
      </c>
      <c r="DV68">
        <v>0</v>
      </c>
      <c r="DW68">
        <v>0</v>
      </c>
      <c r="DX68" s="1">
        <v>0</v>
      </c>
      <c r="DY68" s="2">
        <f t="shared" si="181"/>
        <v>0.95967039956239564</v>
      </c>
      <c r="EA68" s="1">
        <v>104.09322313671696</v>
      </c>
      <c r="EB68">
        <v>465100</v>
      </c>
      <c r="EI68">
        <v>1975</v>
      </c>
      <c r="EJ68">
        <v>1280596</v>
      </c>
      <c r="EK68">
        <v>1248172</v>
      </c>
      <c r="EL68">
        <v>1290856</v>
      </c>
      <c r="EM68" s="1">
        <f t="shared" si="151"/>
        <v>3819.6239999999998</v>
      </c>
      <c r="EN68" s="42">
        <f t="shared" si="152"/>
        <v>13893.264999999999</v>
      </c>
      <c r="EO68" s="1">
        <f t="shared" si="153"/>
        <v>10073.641</v>
      </c>
      <c r="EP68" s="3">
        <f t="shared" si="154"/>
        <v>0.68103321957041096</v>
      </c>
      <c r="ER68" s="4"/>
      <c r="EU68" s="3">
        <f t="shared" si="155"/>
        <v>0.27492630422006636</v>
      </c>
      <c r="FF68">
        <f t="shared" si="156"/>
        <v>1975</v>
      </c>
      <c r="FG68">
        <f t="shared" si="157"/>
        <v>2446382.9163344968</v>
      </c>
      <c r="FH68">
        <f t="shared" si="158"/>
        <v>2437017.8064885358</v>
      </c>
      <c r="FI68" s="4">
        <f t="shared" si="159"/>
        <v>0.4959937271144651</v>
      </c>
      <c r="FJ68" s="4">
        <f t="shared" si="160"/>
        <v>0.49409499094102327</v>
      </c>
      <c r="FK68">
        <f t="shared" si="161"/>
        <v>0.73007348172823971</v>
      </c>
      <c r="FL68">
        <f t="shared" si="162"/>
        <v>0.71832508554741437</v>
      </c>
      <c r="FM68">
        <v>31</v>
      </c>
      <c r="FN68">
        <v>0</v>
      </c>
      <c r="FO68">
        <v>0</v>
      </c>
      <c r="FQ68">
        <v>1975</v>
      </c>
      <c r="FR68">
        <f t="shared" si="163"/>
        <v>1885874</v>
      </c>
      <c r="FS68">
        <f t="shared" si="164"/>
        <v>1877267.7129883273</v>
      </c>
      <c r="FT68" s="3">
        <f t="shared" si="165"/>
        <v>0.49792828455941629</v>
      </c>
      <c r="FU68" s="3">
        <f t="shared" si="39"/>
        <v>0.49565596216240132</v>
      </c>
      <c r="FV68">
        <f t="shared" si="93"/>
        <v>0.64183787038442075</v>
      </c>
      <c r="FW68" s="39">
        <f t="shared" si="40"/>
        <v>0.62863063300363853</v>
      </c>
      <c r="FX68">
        <v>31</v>
      </c>
      <c r="FY68" s="1">
        <v>1</v>
      </c>
      <c r="FZ68" s="42">
        <v>0</v>
      </c>
      <c r="GA68" s="42"/>
      <c r="GB68" s="42"/>
      <c r="GC68">
        <v>1975</v>
      </c>
      <c r="GD68">
        <f t="shared" si="166"/>
        <v>973257.43783773261</v>
      </c>
      <c r="GE68">
        <f t="shared" si="167"/>
        <v>992563.23246476345</v>
      </c>
      <c r="GF68">
        <f t="shared" si="168"/>
        <v>0.47444450947113798</v>
      </c>
      <c r="GG68" s="3">
        <f t="shared" si="169"/>
        <v>0.48385571754998069</v>
      </c>
      <c r="GH68">
        <f t="shared" si="118"/>
        <v>0.56166744810967273</v>
      </c>
      <c r="GI68">
        <f t="shared" si="170"/>
        <v>0.61671369713567459</v>
      </c>
      <c r="GJ68">
        <v>31</v>
      </c>
      <c r="GK68">
        <v>0</v>
      </c>
      <c r="GM68">
        <v>1975</v>
      </c>
      <c r="GN68">
        <f t="shared" si="171"/>
        <v>637247.99999999988</v>
      </c>
      <c r="GO68">
        <f t="shared" si="172"/>
        <v>635542.47507007548</v>
      </c>
      <c r="GP68" s="3">
        <f t="shared" si="173"/>
        <v>0.50364825048369344</v>
      </c>
      <c r="GQ68" s="3">
        <f t="shared" si="49"/>
        <v>0.50230029074570637</v>
      </c>
      <c r="GR68">
        <f t="shared" si="87"/>
        <v>0.79978790560325863</v>
      </c>
      <c r="GS68" s="39">
        <f t="shared" si="50"/>
        <v>0.79117043339632565</v>
      </c>
      <c r="GT68">
        <v>31</v>
      </c>
      <c r="GU68">
        <v>1</v>
      </c>
      <c r="GV68" s="39">
        <v>0</v>
      </c>
      <c r="GX68">
        <v>1975</v>
      </c>
      <c r="GY68">
        <f t="shared" si="174"/>
        <v>562724</v>
      </c>
      <c r="GZ68">
        <f t="shared" si="175"/>
        <v>569542.33688961528</v>
      </c>
      <c r="HA68">
        <f t="shared" si="176"/>
        <v>0.48722886225180706</v>
      </c>
      <c r="HB68" s="3">
        <f t="shared" si="54"/>
        <v>0.49313245002339096</v>
      </c>
      <c r="HC68" s="39">
        <f t="shared" si="88"/>
        <v>0.65624947026123392</v>
      </c>
      <c r="HD68">
        <f t="shared" si="55"/>
        <v>0.69192584137465318</v>
      </c>
      <c r="HE68">
        <v>31</v>
      </c>
      <c r="HF68">
        <v>0</v>
      </c>
      <c r="HG68" s="39">
        <v>0</v>
      </c>
      <c r="HI68">
        <v>1975</v>
      </c>
      <c r="HJ68">
        <f t="shared" si="96"/>
        <v>194564.00000000003</v>
      </c>
      <c r="HK68">
        <f t="shared" si="97"/>
        <v>199985.77447268477</v>
      </c>
      <c r="HL68">
        <f t="shared" si="98"/>
        <v>0.47444450947113803</v>
      </c>
      <c r="HM68" s="3">
        <f t="shared" si="177"/>
        <v>0.48766551196983277</v>
      </c>
      <c r="HN68">
        <f t="shared" si="178"/>
        <v>0.54335564010623427</v>
      </c>
      <c r="HO68">
        <f t="shared" si="60"/>
        <v>0.62000938317044585</v>
      </c>
      <c r="HP68">
        <v>31</v>
      </c>
      <c r="HQ68">
        <v>0</v>
      </c>
      <c r="HS68">
        <v>1975</v>
      </c>
      <c r="HT68" s="1">
        <f t="shared" si="99"/>
        <v>44236.413245497875</v>
      </c>
      <c r="HU68" s="1">
        <f t="shared" si="100"/>
        <v>45097.196219039659</v>
      </c>
      <c r="HV68" s="3">
        <f t="shared" si="101"/>
        <v>0.47633131879849977</v>
      </c>
      <c r="HW68" s="3">
        <f t="shared" si="64"/>
        <v>0.48560010573000312</v>
      </c>
      <c r="HX68" s="39">
        <f t="shared" si="90"/>
        <v>0.59142034046727421</v>
      </c>
      <c r="HY68" s="37">
        <f t="shared" si="65"/>
        <v>0.64647804161539113</v>
      </c>
      <c r="HZ68">
        <v>24</v>
      </c>
      <c r="IA68">
        <v>8</v>
      </c>
      <c r="IB68">
        <v>0</v>
      </c>
      <c r="IC68" s="37">
        <v>0</v>
      </c>
      <c r="IE68">
        <v>1975</v>
      </c>
      <c r="IF68" s="1">
        <f t="shared" si="102"/>
        <v>116197.3956087673</v>
      </c>
      <c r="IG68">
        <f t="shared" si="103"/>
        <v>116615.2830934651</v>
      </c>
      <c r="IH68">
        <f t="shared" si="104"/>
        <v>0.58388597189429159</v>
      </c>
      <c r="II68" s="5">
        <f t="shared" si="69"/>
        <v>0.58598583513878955</v>
      </c>
      <c r="IJ68" s="37">
        <f t="shared" si="91"/>
        <v>0.88443574289871674</v>
      </c>
      <c r="IK68" s="39">
        <f t="shared" si="70"/>
        <v>0.89677279978975843</v>
      </c>
      <c r="IL68">
        <f t="shared" si="182"/>
        <v>26</v>
      </c>
      <c r="IM68">
        <v>5</v>
      </c>
      <c r="IN68">
        <v>0</v>
      </c>
      <c r="IO68" s="39">
        <v>0</v>
      </c>
      <c r="IP68" s="1"/>
      <c r="IQ68">
        <v>1975</v>
      </c>
      <c r="IR68" s="42">
        <f t="shared" si="105"/>
        <v>6860484.1630264949</v>
      </c>
      <c r="IS68" s="1">
        <f t="shared" si="106"/>
        <v>6873631.8176865065</v>
      </c>
      <c r="IT68" s="1">
        <f t="shared" si="107"/>
        <v>6916464.5456852466</v>
      </c>
      <c r="IU68" s="1"/>
      <c r="IV68">
        <v>1975</v>
      </c>
      <c r="IW68" s="3">
        <f t="shared" si="108"/>
        <v>0.49379927346282498</v>
      </c>
      <c r="IX68" s="3">
        <f t="shared" si="109"/>
        <v>0.49474560642775528</v>
      </c>
      <c r="IY68" s="3">
        <f t="shared" si="110"/>
        <v>0.49782859145674158</v>
      </c>
    </row>
    <row r="69" spans="1:259" x14ac:dyDescent="0.25">
      <c r="A69">
        <v>1976</v>
      </c>
      <c r="B69" s="42">
        <v>7126.2053640066842</v>
      </c>
      <c r="C69" s="1">
        <f t="shared" si="92"/>
        <v>7126.8998181480802</v>
      </c>
      <c r="E69">
        <v>1976</v>
      </c>
      <c r="F69" s="3">
        <f t="shared" si="94"/>
        <v>0.50780482386476256</v>
      </c>
      <c r="G69" s="3">
        <f t="shared" si="82"/>
        <v>0.50785430983168889</v>
      </c>
      <c r="H69" s="3"/>
      <c r="I69">
        <v>1976</v>
      </c>
      <c r="J69">
        <f t="shared" si="83"/>
        <v>0.80428771393974208</v>
      </c>
      <c r="K69">
        <f t="shared" si="84"/>
        <v>0.80460299625569376</v>
      </c>
      <c r="N69">
        <v>32</v>
      </c>
      <c r="Q69" s="1">
        <v>7023.5051342198303</v>
      </c>
      <c r="V69" s="1"/>
      <c r="W69" s="1">
        <v>6173.5</v>
      </c>
      <c r="X69" s="1">
        <v>2092.375</v>
      </c>
      <c r="Y69" s="29">
        <f t="shared" si="119"/>
        <v>14033.355</v>
      </c>
      <c r="Z69" s="28">
        <f t="shared" si="120"/>
        <v>1.1752264052029231</v>
      </c>
      <c r="AA69" s="42"/>
      <c r="AC69">
        <v>1976</v>
      </c>
      <c r="AD69" s="8">
        <f t="shared" si="121"/>
        <v>2529319.2752448679</v>
      </c>
      <c r="AE69" s="8">
        <f t="shared" si="122"/>
        <v>1957056.0000000002</v>
      </c>
      <c r="AF69" s="8">
        <f t="shared" si="123"/>
        <v>1020305.2776506989</v>
      </c>
      <c r="AG69" s="8">
        <f t="shared" si="124"/>
        <v>658267.84927707526</v>
      </c>
      <c r="AH69" s="8">
        <f t="shared" si="125"/>
        <v>591415.70711419429</v>
      </c>
      <c r="AI69" s="8">
        <f t="shared" si="126"/>
        <v>201056.7657562675</v>
      </c>
      <c r="AJ69" s="8">
        <f t="shared" si="127"/>
        <v>47352.126009205342</v>
      </c>
      <c r="AK69" s="8">
        <f t="shared" si="128"/>
        <v>121432.36295437466</v>
      </c>
      <c r="AL69" s="1">
        <f t="shared" si="129"/>
        <v>7126205.3640066842</v>
      </c>
      <c r="AM69" s="9"/>
      <c r="AN69" s="9"/>
      <c r="AO69" s="9"/>
      <c r="AP69" s="9"/>
      <c r="AQ69" s="9"/>
      <c r="AR69" s="9"/>
      <c r="AS69">
        <v>658671</v>
      </c>
      <c r="AT69" s="8"/>
      <c r="AU69" s="4"/>
      <c r="AV69" s="19">
        <f>AV68+(AV81-AV63)/18</f>
        <v>0.96804001542238183</v>
      </c>
      <c r="AW69" s="1"/>
      <c r="AX69" s="1"/>
      <c r="AZ69">
        <v>1957056</v>
      </c>
      <c r="BC69">
        <v>1976</v>
      </c>
      <c r="BE69">
        <f t="shared" si="130"/>
        <v>1957056</v>
      </c>
      <c r="BF69" s="20">
        <v>1047447.9798310685</v>
      </c>
      <c r="BG69">
        <f t="shared" si="81"/>
        <v>658671</v>
      </c>
      <c r="BM69" s="1"/>
      <c r="BQ69">
        <v>1976</v>
      </c>
      <c r="BR69" s="42">
        <v>4959.8600000000006</v>
      </c>
      <c r="BS69" s="42">
        <v>3810.4259999999999</v>
      </c>
      <c r="BT69" s="42">
        <v>2092.375</v>
      </c>
      <c r="BU69" s="42">
        <v>1274.0700000000002</v>
      </c>
      <c r="BV69" s="42">
        <v>1178.3420000000001</v>
      </c>
      <c r="BW69" s="42">
        <v>412.31399999999996</v>
      </c>
      <c r="BX69" s="42">
        <v>98.227999999999994</v>
      </c>
      <c r="BY69" s="42">
        <v>207.74</v>
      </c>
      <c r="BZ69" s="42">
        <f t="shared" si="133"/>
        <v>14033.355</v>
      </c>
      <c r="CB69" s="39">
        <v>1976</v>
      </c>
      <c r="CM69">
        <v>1976</v>
      </c>
      <c r="CN69" s="25">
        <f>(CN68+CN70)/2</f>
        <v>0.50995779623716553</v>
      </c>
      <c r="CO69" s="18">
        <f>BE69/BS69/1000</f>
        <v>0.51360556536198321</v>
      </c>
      <c r="CP69" s="25"/>
      <c r="CQ69" s="18">
        <f>BG69/BU69/1000</f>
        <v>0.51698179848830905</v>
      </c>
      <c r="CR69" s="25">
        <f>(CR68+CR70)/2</f>
        <v>0.50154599013703471</v>
      </c>
      <c r="CS69" s="25">
        <f>(CS68+CS70)/2</f>
        <v>0.49389282471571505</v>
      </c>
      <c r="CT69" s="25">
        <f>(CT68+CT70)/2</f>
        <v>0.28944666972084743</v>
      </c>
      <c r="CU69" s="25">
        <f>(CU68+CU70)/2</f>
        <v>0.5775450612083084</v>
      </c>
      <c r="CV69" s="25">
        <f>(CV68+CV70)/2</f>
        <v>0.50881180777707591</v>
      </c>
      <c r="CX69" s="1">
        <v>1976</v>
      </c>
      <c r="CY69" s="25">
        <f t="shared" si="143"/>
        <v>0.50995779623716553</v>
      </c>
      <c r="CZ69" s="3">
        <f t="shared" si="144"/>
        <v>0.51360556536198321</v>
      </c>
      <c r="DA69" s="25">
        <f t="shared" si="145"/>
        <v>0.48763021812567009</v>
      </c>
      <c r="DB69" s="25">
        <f>DB68+(DB70-DB64)/6</f>
        <v>0.51666537103697219</v>
      </c>
      <c r="DC69" s="25">
        <f>DC68+(DC70-DC64)/6</f>
        <v>0.50190497080999763</v>
      </c>
      <c r="DD69" s="25">
        <f>DD68+(DD70-DD64)/6</f>
        <v>0.48763021812567009</v>
      </c>
      <c r="DE69" s="25">
        <f>DE68+(DE72-DE64)/8</f>
        <v>0.48206342396470808</v>
      </c>
      <c r="DF69" s="25">
        <f>DF68+(DF72-DF63)/9</f>
        <v>0.58454011242117387</v>
      </c>
      <c r="DG69" s="3">
        <f t="shared" si="146"/>
        <v>0.50780482386476256</v>
      </c>
      <c r="DI69">
        <v>1976</v>
      </c>
      <c r="DJ69" s="1">
        <f t="shared" si="117"/>
        <v>7126.2053640066842</v>
      </c>
      <c r="DK69">
        <v>101.13396353872109</v>
      </c>
      <c r="DM69">
        <v>1976</v>
      </c>
      <c r="DN69" s="1">
        <f t="shared" si="147"/>
        <v>14191.839607869351</v>
      </c>
      <c r="DO69" s="1">
        <f t="shared" si="148"/>
        <v>14435.306745582171</v>
      </c>
      <c r="DP69" s="1"/>
      <c r="DQ69" s="3">
        <f t="shared" si="149"/>
        <v>1.620137519678857</v>
      </c>
      <c r="DR69" s="3">
        <f t="shared" si="150"/>
        <v>1.7278381804655596</v>
      </c>
      <c r="DS69" s="1"/>
      <c r="DT69" s="1">
        <v>7</v>
      </c>
      <c r="DU69" s="1">
        <f t="shared" si="180"/>
        <v>101.66819456159973</v>
      </c>
      <c r="DV69">
        <v>0</v>
      </c>
      <c r="DW69">
        <v>0</v>
      </c>
      <c r="DX69" s="1">
        <v>0</v>
      </c>
      <c r="DY69" s="2">
        <f t="shared" si="181"/>
        <v>2</v>
      </c>
      <c r="EA69" s="1">
        <v>100.47377750221362</v>
      </c>
      <c r="EB69">
        <v>479001</v>
      </c>
      <c r="EI69">
        <v>1976</v>
      </c>
      <c r="EJ69">
        <v>1237891</v>
      </c>
      <c r="EK69">
        <v>1281089</v>
      </c>
      <c r="EL69">
        <v>1268115</v>
      </c>
      <c r="EM69" s="1">
        <f t="shared" si="151"/>
        <v>3787.0949999999998</v>
      </c>
      <c r="EN69" s="42">
        <f t="shared" si="152"/>
        <v>14033.355</v>
      </c>
      <c r="EO69" s="1">
        <f t="shared" si="153"/>
        <v>10246.26</v>
      </c>
      <c r="EP69" s="3">
        <f t="shared" si="154"/>
        <v>0.6954933179527637</v>
      </c>
      <c r="ER69" s="4"/>
      <c r="EU69" s="3">
        <f t="shared" si="155"/>
        <v>0.26986383512709539</v>
      </c>
      <c r="FF69">
        <f t="shared" si="156"/>
        <v>1976</v>
      </c>
      <c r="FG69">
        <f t="shared" si="157"/>
        <v>2529319.2752448679</v>
      </c>
      <c r="FH69">
        <f t="shared" si="158"/>
        <v>2501569.7320278487</v>
      </c>
      <c r="FI69" s="4">
        <f t="shared" si="159"/>
        <v>0.50995779623716553</v>
      </c>
      <c r="FJ69" s="4">
        <f t="shared" si="160"/>
        <v>0.50436297234757599</v>
      </c>
      <c r="FK69">
        <f t="shared" si="161"/>
        <v>0.81804001292384643</v>
      </c>
      <c r="FL69">
        <f t="shared" si="162"/>
        <v>0.78245102623585194</v>
      </c>
      <c r="FM69">
        <v>32</v>
      </c>
      <c r="FN69">
        <v>0</v>
      </c>
      <c r="FO69">
        <v>0</v>
      </c>
      <c r="FQ69">
        <v>1976</v>
      </c>
      <c r="FR69">
        <f t="shared" si="163"/>
        <v>1957056.0000000002</v>
      </c>
      <c r="FS69">
        <f t="shared" si="164"/>
        <v>1926985.472900132</v>
      </c>
      <c r="FT69" s="3">
        <f t="shared" si="165"/>
        <v>0.51360556536198321</v>
      </c>
      <c r="FU69" s="3">
        <f t="shared" si="39"/>
        <v>0.50571392093695877</v>
      </c>
      <c r="FV69">
        <f t="shared" si="93"/>
        <v>0.73452194359429124</v>
      </c>
      <c r="FW69" s="39">
        <f t="shared" si="40"/>
        <v>0.68751120701378132</v>
      </c>
      <c r="FX69">
        <v>32</v>
      </c>
      <c r="FY69" s="1">
        <v>1</v>
      </c>
      <c r="FZ69" s="42">
        <v>0</v>
      </c>
      <c r="GA69" s="42"/>
      <c r="GB69" s="42"/>
      <c r="GC69">
        <v>1976</v>
      </c>
      <c r="GD69">
        <f t="shared" si="166"/>
        <v>1020305.2776506989</v>
      </c>
      <c r="GE69">
        <f t="shared" si="167"/>
        <v>1034185.1071902231</v>
      </c>
      <c r="GF69">
        <f t="shared" si="168"/>
        <v>0.48763021812567009</v>
      </c>
      <c r="GG69" s="3">
        <f t="shared" si="169"/>
        <v>0.49426374679023749</v>
      </c>
      <c r="GH69">
        <f t="shared" si="118"/>
        <v>0.63904347813844942</v>
      </c>
      <c r="GI69">
        <f t="shared" si="170"/>
        <v>0.67866767245256243</v>
      </c>
      <c r="GJ69">
        <v>32</v>
      </c>
      <c r="GK69">
        <v>0</v>
      </c>
      <c r="GM69">
        <v>1976</v>
      </c>
      <c r="GN69">
        <f t="shared" si="171"/>
        <v>658267.84927707526</v>
      </c>
      <c r="GO69">
        <f t="shared" si="172"/>
        <v>657811.19143263297</v>
      </c>
      <c r="GP69" s="3">
        <f t="shared" si="173"/>
        <v>0.5166653710369723</v>
      </c>
      <c r="GQ69" s="3">
        <f t="shared" si="49"/>
        <v>0.5163069465827097</v>
      </c>
      <c r="GR69">
        <f t="shared" si="87"/>
        <v>0.88453345264030425</v>
      </c>
      <c r="GS69" s="39">
        <f t="shared" si="50"/>
        <v>0.88216079078186804</v>
      </c>
      <c r="GT69">
        <v>32</v>
      </c>
      <c r="GU69">
        <v>0.85</v>
      </c>
      <c r="GV69" s="39">
        <v>0</v>
      </c>
      <c r="GX69">
        <v>1976</v>
      </c>
      <c r="GY69">
        <f t="shared" si="174"/>
        <v>591415.70711419429</v>
      </c>
      <c r="GZ69">
        <f t="shared" si="175"/>
        <v>593026.23876725219</v>
      </c>
      <c r="HA69">
        <f t="shared" si="176"/>
        <v>0.50190497080999763</v>
      </c>
      <c r="HB69" s="3">
        <f t="shared" si="54"/>
        <v>0.50327174858169543</v>
      </c>
      <c r="HC69" s="39">
        <f t="shared" si="88"/>
        <v>0.74574092430625727</v>
      </c>
      <c r="HD69">
        <f t="shared" si="55"/>
        <v>0.75421741506676665</v>
      </c>
      <c r="HE69">
        <v>32</v>
      </c>
      <c r="HF69">
        <v>0</v>
      </c>
      <c r="HG69" s="39">
        <v>0</v>
      </c>
      <c r="HI69">
        <v>1976</v>
      </c>
      <c r="HJ69">
        <f t="shared" si="96"/>
        <v>201056.7657562675</v>
      </c>
      <c r="HK69">
        <f t="shared" si="97"/>
        <v>205843.06231682483</v>
      </c>
      <c r="HL69">
        <f t="shared" si="98"/>
        <v>0.48763021812567009</v>
      </c>
      <c r="HM69" s="3">
        <f t="shared" si="177"/>
        <v>0.49923859562572415</v>
      </c>
      <c r="HN69">
        <f t="shared" si="178"/>
        <v>0.61980247897467122</v>
      </c>
      <c r="HO69">
        <f t="shared" si="60"/>
        <v>0.68858222216019294</v>
      </c>
      <c r="HP69">
        <v>32</v>
      </c>
      <c r="HQ69">
        <v>0</v>
      </c>
      <c r="HS69">
        <v>1976</v>
      </c>
      <c r="HT69" s="1">
        <f t="shared" si="99"/>
        <v>47352.126009205342</v>
      </c>
      <c r="HU69" s="1">
        <f t="shared" si="100"/>
        <v>48138.950093121006</v>
      </c>
      <c r="HV69" s="3">
        <f t="shared" si="101"/>
        <v>0.48206342396470808</v>
      </c>
      <c r="HW69" s="3">
        <f t="shared" si="64"/>
        <v>0.49007360521563104</v>
      </c>
      <c r="HX69" s="39">
        <f t="shared" si="90"/>
        <v>0.62536196500301289</v>
      </c>
      <c r="HY69" s="37">
        <f t="shared" si="65"/>
        <v>0.67338914089995661</v>
      </c>
      <c r="HZ69">
        <v>24</v>
      </c>
      <c r="IA69">
        <v>9</v>
      </c>
      <c r="IB69">
        <v>0</v>
      </c>
      <c r="IC69" s="37">
        <v>0</v>
      </c>
      <c r="IE69">
        <v>1976</v>
      </c>
      <c r="IF69" s="1">
        <f t="shared" si="102"/>
        <v>121432.36295437466</v>
      </c>
      <c r="IG69">
        <f t="shared" si="103"/>
        <v>122540.77531746705</v>
      </c>
      <c r="IH69">
        <f t="shared" si="104"/>
        <v>0.58454011242117387</v>
      </c>
      <c r="II69" s="5">
        <f t="shared" si="69"/>
        <v>0.58987568748178998</v>
      </c>
      <c r="IJ69" s="37">
        <f t="shared" si="91"/>
        <v>0.88827211743300927</v>
      </c>
      <c r="IK69" s="39">
        <f t="shared" si="70"/>
        <v>0.91979745179840733</v>
      </c>
      <c r="IL69">
        <f t="shared" si="182"/>
        <v>26</v>
      </c>
      <c r="IM69">
        <v>6</v>
      </c>
      <c r="IN69">
        <v>0</v>
      </c>
      <c r="IO69" s="39">
        <v>0</v>
      </c>
      <c r="IP69" s="1"/>
      <c r="IQ69">
        <v>1976</v>
      </c>
      <c r="IR69" s="42">
        <f t="shared" si="105"/>
        <v>7126205.3640066842</v>
      </c>
      <c r="IS69" s="1">
        <f t="shared" si="106"/>
        <v>7090100.5300455019</v>
      </c>
      <c r="IT69" s="1">
        <f t="shared" si="107"/>
        <v>7126899.8181480803</v>
      </c>
      <c r="IU69" s="1"/>
      <c r="IV69">
        <v>1976</v>
      </c>
      <c r="IW69" s="3">
        <f t="shared" si="108"/>
        <v>0.50780482386476256</v>
      </c>
      <c r="IX69" s="3">
        <f t="shared" si="109"/>
        <v>0.50523203681838746</v>
      </c>
      <c r="IY69" s="3">
        <f t="shared" si="110"/>
        <v>0.50785430983168889</v>
      </c>
    </row>
    <row r="70" spans="1:259" x14ac:dyDescent="0.25">
      <c r="A70">
        <v>1977</v>
      </c>
      <c r="B70" s="42">
        <v>7447.3500312167653</v>
      </c>
      <c r="C70" s="1">
        <f t="shared" si="92"/>
        <v>7346.6282528547399</v>
      </c>
      <c r="E70">
        <v>1977</v>
      </c>
      <c r="F70" s="3">
        <f t="shared" si="94"/>
        <v>0.52473808762191132</v>
      </c>
      <c r="G70" s="3">
        <f t="shared" si="82"/>
        <v>0.51764126081263995</v>
      </c>
      <c r="H70" s="3"/>
      <c r="I70">
        <v>1977</v>
      </c>
      <c r="J70">
        <f t="shared" si="83"/>
        <v>0.91454530198126505</v>
      </c>
      <c r="K70">
        <f t="shared" si="84"/>
        <v>0.86773329111665576</v>
      </c>
      <c r="N70">
        <v>33</v>
      </c>
      <c r="Q70" s="1">
        <v>7257.8245011811905</v>
      </c>
      <c r="V70" s="1"/>
      <c r="W70">
        <v>6421</v>
      </c>
      <c r="X70" s="1">
        <v>2129.8389999999999</v>
      </c>
      <c r="Y70" s="29">
        <f t="shared" si="119"/>
        <v>14192.509</v>
      </c>
      <c r="Z70" s="28">
        <f t="shared" si="120"/>
        <v>1.1765644753607618</v>
      </c>
      <c r="AA70" s="42"/>
      <c r="AC70">
        <v>1977</v>
      </c>
      <c r="AD70" s="8">
        <f t="shared" si="121"/>
        <v>2620742.5697941035</v>
      </c>
      <c r="AE70" s="8">
        <f t="shared" si="122"/>
        <v>2032519.9999999998</v>
      </c>
      <c r="AF70" s="8">
        <f t="shared" si="123"/>
        <v>1093333.9801918888</v>
      </c>
      <c r="AG70" s="8">
        <f t="shared" si="124"/>
        <v>690663</v>
      </c>
      <c r="AH70" s="8">
        <f t="shared" si="125"/>
        <v>621288</v>
      </c>
      <c r="AI70" s="8">
        <f t="shared" si="126"/>
        <v>213053</v>
      </c>
      <c r="AJ70" s="8">
        <f t="shared" si="127"/>
        <v>50700.491706809182</v>
      </c>
      <c r="AK70" s="8">
        <f t="shared" si="128"/>
        <v>125048.98952396424</v>
      </c>
      <c r="AL70" s="1">
        <f t="shared" si="129"/>
        <v>7447350.0312167648</v>
      </c>
      <c r="AM70" s="9"/>
      <c r="AN70" s="9"/>
      <c r="AO70" s="9"/>
      <c r="AP70" s="9"/>
      <c r="AQ70" s="9"/>
      <c r="AR70" s="9"/>
      <c r="AS70">
        <v>690663</v>
      </c>
      <c r="AT70" s="8"/>
      <c r="AU70" s="4"/>
      <c r="AV70" s="19">
        <f>AV69+(AV81-AV63)/18</f>
        <v>0.96271335132611213</v>
      </c>
      <c r="AW70" s="1">
        <f t="shared" ref="AW70:AW77" si="183">AV70*AX70</f>
        <v>2620742.5697941035</v>
      </c>
      <c r="AX70" s="1">
        <v>2722246</v>
      </c>
      <c r="AZ70">
        <v>2032520</v>
      </c>
      <c r="BC70">
        <v>1977</v>
      </c>
      <c r="BD70" s="1">
        <f t="shared" ref="BD70:BD77" si="184">AW70</f>
        <v>2620742.5697941035</v>
      </c>
      <c r="BE70">
        <f t="shared" si="130"/>
        <v>2032520</v>
      </c>
      <c r="BF70" s="20">
        <v>1093333.9801918888</v>
      </c>
      <c r="BG70">
        <f t="shared" si="81"/>
        <v>690663</v>
      </c>
      <c r="BH70">
        <v>621288</v>
      </c>
      <c r="BI70">
        <v>213053</v>
      </c>
      <c r="BJ70">
        <v>29595</v>
      </c>
      <c r="BK70">
        <v>128000</v>
      </c>
      <c r="BL70">
        <f t="shared" si="131"/>
        <v>7429195.5499859918</v>
      </c>
      <c r="BM70" s="1">
        <f t="shared" si="132"/>
        <v>6335861.5697941035</v>
      </c>
      <c r="BQ70">
        <v>1977</v>
      </c>
      <c r="BR70" s="42">
        <v>5002.1630000000005</v>
      </c>
      <c r="BS70" s="42">
        <v>3837.3639999999996</v>
      </c>
      <c r="BT70" s="42">
        <v>2129.8389999999999</v>
      </c>
      <c r="BU70" s="42">
        <v>1286.1189999999999</v>
      </c>
      <c r="BV70" s="42">
        <v>1204.366</v>
      </c>
      <c r="BW70" s="42">
        <v>415.03200000000004</v>
      </c>
      <c r="BX70" s="42">
        <v>103.938</v>
      </c>
      <c r="BY70" s="42">
        <v>213.68800000000002</v>
      </c>
      <c r="BZ70" s="42">
        <f t="shared" si="133"/>
        <v>14192.509</v>
      </c>
      <c r="CB70" s="39">
        <v>1977</v>
      </c>
      <c r="CM70">
        <v>1977</v>
      </c>
      <c r="CN70" s="3">
        <f t="shared" si="134"/>
        <v>0.52392186535986596</v>
      </c>
      <c r="CO70" s="3">
        <f t="shared" si="135"/>
        <v>0.52966567675101972</v>
      </c>
      <c r="CP70" s="3">
        <f t="shared" si="136"/>
        <v>0.51334113996029229</v>
      </c>
      <c r="CQ70" s="3">
        <f t="shared" si="137"/>
        <v>0.53701329348217397</v>
      </c>
      <c r="CR70" s="3">
        <f t="shared" si="138"/>
        <v>0.51586311802226237</v>
      </c>
      <c r="CS70" s="3">
        <f t="shared" si="139"/>
        <v>0.51334113996029218</v>
      </c>
      <c r="CT70" s="3">
        <f t="shared" si="140"/>
        <v>0.28473705478265893</v>
      </c>
      <c r="CU70" s="3">
        <f t="shared" si="141"/>
        <v>0.59900415559132936</v>
      </c>
      <c r="CV70" s="3">
        <f t="shared" si="142"/>
        <v>0.52345892822657303</v>
      </c>
      <c r="CX70" s="1">
        <v>1977</v>
      </c>
      <c r="CY70" s="3">
        <f t="shared" si="143"/>
        <v>0.52392186535986596</v>
      </c>
      <c r="CZ70" s="3">
        <f t="shared" si="144"/>
        <v>0.52966567675101972</v>
      </c>
      <c r="DA70" s="25">
        <f t="shared" si="145"/>
        <v>0.51334113996029218</v>
      </c>
      <c r="DB70" s="3">
        <f>CQ70</f>
        <v>0.53701329348217397</v>
      </c>
      <c r="DC70" s="3">
        <f>CR70</f>
        <v>0.51586311802226237</v>
      </c>
      <c r="DD70" s="3">
        <f>CS70</f>
        <v>0.51334113996029218</v>
      </c>
      <c r="DE70" s="25">
        <f>DE69+(DE72-DE64)/8</f>
        <v>0.48779552913091634</v>
      </c>
      <c r="DF70" s="25">
        <f>DF69+(DF72-DF63)/9</f>
        <v>0.58519425294805616</v>
      </c>
      <c r="DG70" s="3">
        <f t="shared" si="146"/>
        <v>0.52473808762191132</v>
      </c>
      <c r="DI70">
        <v>1977</v>
      </c>
      <c r="DJ70" s="1">
        <f t="shared" si="117"/>
        <v>7447.3500312167653</v>
      </c>
      <c r="DK70">
        <v>106.65530314768176</v>
      </c>
      <c r="DM70">
        <v>1977</v>
      </c>
      <c r="DN70" s="1">
        <f t="shared" si="147"/>
        <v>14321.24214661845</v>
      </c>
      <c r="DO70" s="1">
        <f t="shared" si="148"/>
        <v>14612.873872897555</v>
      </c>
      <c r="DP70" s="1"/>
      <c r="DQ70" s="3">
        <f t="shared" si="149"/>
        <v>1.6763907003179011</v>
      </c>
      <c r="DR70" s="3">
        <f t="shared" si="150"/>
        <v>1.8118127271656261</v>
      </c>
      <c r="DS70" s="1"/>
      <c r="DT70" s="1">
        <v>8</v>
      </c>
      <c r="DU70" s="1">
        <f t="shared" si="180"/>
        <v>95.815603747946454</v>
      </c>
      <c r="DV70">
        <v>0</v>
      </c>
      <c r="DW70">
        <v>0</v>
      </c>
      <c r="DX70" s="1">
        <v>0</v>
      </c>
      <c r="DY70" s="2">
        <f t="shared" si="181"/>
        <v>2</v>
      </c>
      <c r="EA70" s="1">
        <v>93.521279361516363</v>
      </c>
      <c r="EB70">
        <v>495515</v>
      </c>
      <c r="EI70">
        <v>1977</v>
      </c>
      <c r="EJ70">
        <v>1193618</v>
      </c>
      <c r="EK70">
        <v>1316075</v>
      </c>
      <c r="EL70">
        <v>1253952</v>
      </c>
      <c r="EM70" s="1">
        <f t="shared" si="151"/>
        <v>3763.645</v>
      </c>
      <c r="EN70" s="42">
        <f t="shared" si="152"/>
        <v>14192.509</v>
      </c>
      <c r="EO70" s="1">
        <f t="shared" si="153"/>
        <v>10428.864</v>
      </c>
      <c r="EP70" s="3">
        <f t="shared" si="154"/>
        <v>0.71410942085511575</v>
      </c>
      <c r="ER70" s="4">
        <f>CV70*EN70/EO70</f>
        <v>0.71236862902670817</v>
      </c>
      <c r="EU70" s="3">
        <f t="shared" si="155"/>
        <v>0.2651853171275072</v>
      </c>
      <c r="FF70">
        <f t="shared" si="156"/>
        <v>1977</v>
      </c>
      <c r="FG70">
        <f t="shared" si="157"/>
        <v>2620742.5697941035</v>
      </c>
      <c r="FH70">
        <f t="shared" si="158"/>
        <v>2573056.1930572814</v>
      </c>
      <c r="FI70" s="4">
        <f t="shared" si="159"/>
        <v>0.52392186535986596</v>
      </c>
      <c r="FJ70" s="4">
        <f t="shared" si="160"/>
        <v>0.51438871405375652</v>
      </c>
      <c r="FK70">
        <f t="shared" si="161"/>
        <v>0.90911419001316618</v>
      </c>
      <c r="FL70">
        <f t="shared" si="162"/>
        <v>0.84657696692428952</v>
      </c>
      <c r="FM70">
        <v>33</v>
      </c>
      <c r="FN70">
        <v>0</v>
      </c>
      <c r="FO70">
        <v>0</v>
      </c>
      <c r="FQ70">
        <v>1977</v>
      </c>
      <c r="FR70">
        <f t="shared" si="163"/>
        <v>2032519.9999999998</v>
      </c>
      <c r="FS70">
        <f t="shared" si="164"/>
        <v>1978460.0868467374</v>
      </c>
      <c r="FT70" s="3">
        <f t="shared" si="165"/>
        <v>0.52966567675101972</v>
      </c>
      <c r="FU70" s="3">
        <f t="shared" si="39"/>
        <v>0.51557790369814738</v>
      </c>
      <c r="FV70">
        <f t="shared" si="93"/>
        <v>0.8327141760832818</v>
      </c>
      <c r="FW70" s="39">
        <f t="shared" si="40"/>
        <v>0.74639178102392412</v>
      </c>
      <c r="FX70">
        <v>33</v>
      </c>
      <c r="FY70" s="1">
        <v>1</v>
      </c>
      <c r="FZ70" s="42">
        <v>0</v>
      </c>
      <c r="GA70" s="42"/>
      <c r="GB70" s="42"/>
      <c r="GC70">
        <v>1977</v>
      </c>
      <c r="GD70">
        <f t="shared" si="166"/>
        <v>1093333.9801918888</v>
      </c>
      <c r="GE70">
        <f t="shared" si="167"/>
        <v>1074425.3441891768</v>
      </c>
      <c r="GF70">
        <f t="shared" si="168"/>
        <v>0.51334113996029229</v>
      </c>
      <c r="GG70" s="3">
        <f t="shared" si="169"/>
        <v>0.50446317500486038</v>
      </c>
      <c r="GH70">
        <f t="shared" si="118"/>
        <v>0.7956747556802074</v>
      </c>
      <c r="GI70">
        <f t="shared" si="170"/>
        <v>0.7406216477694505</v>
      </c>
      <c r="GJ70">
        <v>33</v>
      </c>
      <c r="GK70">
        <v>0</v>
      </c>
      <c r="GM70">
        <v>1977</v>
      </c>
      <c r="GN70">
        <f t="shared" si="171"/>
        <v>690663</v>
      </c>
      <c r="GO70">
        <f t="shared" si="172"/>
        <v>688721.1609956217</v>
      </c>
      <c r="GP70" s="3">
        <f t="shared" si="173"/>
        <v>0.53701329348217397</v>
      </c>
      <c r="GQ70" s="3">
        <f t="shared" si="49"/>
        <v>0.53550344952187301</v>
      </c>
      <c r="GR70">
        <f t="shared" si="87"/>
        <v>1.0234015409036119</v>
      </c>
      <c r="GS70" s="39">
        <f t="shared" si="50"/>
        <v>1.0127929039809644</v>
      </c>
      <c r="GT70">
        <v>33</v>
      </c>
      <c r="GU70">
        <v>0.5</v>
      </c>
      <c r="GV70" s="39">
        <v>0</v>
      </c>
      <c r="GX70">
        <v>1977</v>
      </c>
      <c r="GY70">
        <f t="shared" si="174"/>
        <v>621288</v>
      </c>
      <c r="GZ70">
        <f t="shared" si="175"/>
        <v>618063.9471162518</v>
      </c>
      <c r="HA70">
        <f t="shared" si="176"/>
        <v>0.51586311802226237</v>
      </c>
      <c r="HB70" s="3">
        <f t="shared" si="54"/>
        <v>0.5131861469987129</v>
      </c>
      <c r="HC70" s="39">
        <f t="shared" si="88"/>
        <v>0.83358450965994724</v>
      </c>
      <c r="HD70">
        <f t="shared" si="55"/>
        <v>0.81650898875888012</v>
      </c>
      <c r="HE70">
        <v>33</v>
      </c>
      <c r="HF70">
        <v>0</v>
      </c>
      <c r="HG70" s="39">
        <v>0</v>
      </c>
      <c r="HI70">
        <v>1977</v>
      </c>
      <c r="HJ70">
        <f t="shared" si="96"/>
        <v>213053</v>
      </c>
      <c r="HK70">
        <f t="shared" si="97"/>
        <v>211895.33933079286</v>
      </c>
      <c r="HL70">
        <f t="shared" si="98"/>
        <v>0.51334113996029218</v>
      </c>
      <c r="HM70" s="3">
        <f t="shared" si="177"/>
        <v>0.5105518112598374</v>
      </c>
      <c r="HN70">
        <f t="shared" si="178"/>
        <v>0.77432091926328772</v>
      </c>
      <c r="HO70">
        <f t="shared" si="60"/>
        <v>0.75715506114994002</v>
      </c>
      <c r="HP70">
        <v>33</v>
      </c>
      <c r="HQ70">
        <v>0</v>
      </c>
      <c r="HS70">
        <v>1977</v>
      </c>
      <c r="HT70" s="1">
        <f t="shared" si="99"/>
        <v>50700.491706809182</v>
      </c>
      <c r="HU70" s="1">
        <f t="shared" si="100"/>
        <v>51398.194183502179</v>
      </c>
      <c r="HV70" s="3">
        <f t="shared" si="101"/>
        <v>0.48779552913091628</v>
      </c>
      <c r="HW70" s="3">
        <f t="shared" si="64"/>
        <v>0.49450820858109812</v>
      </c>
      <c r="HX70" s="39">
        <f t="shared" si="90"/>
        <v>0.6596561695182942</v>
      </c>
      <c r="HY70" s="37">
        <f t="shared" si="65"/>
        <v>0.70030024018452219</v>
      </c>
      <c r="HZ70">
        <v>24</v>
      </c>
      <c r="IA70">
        <v>10</v>
      </c>
      <c r="IB70">
        <v>0</v>
      </c>
      <c r="IC70" s="37">
        <v>0</v>
      </c>
      <c r="IE70">
        <v>1977</v>
      </c>
      <c r="IF70" s="1">
        <f t="shared" si="102"/>
        <v>125048.98952396424</v>
      </c>
      <c r="IG70">
        <f t="shared" si="103"/>
        <v>126872.38201518531</v>
      </c>
      <c r="IH70">
        <f t="shared" si="104"/>
        <v>0.58519425294805616</v>
      </c>
      <c r="II70" s="5">
        <f t="shared" si="69"/>
        <v>0.59372721919427063</v>
      </c>
      <c r="IJ70" s="37">
        <f t="shared" si="91"/>
        <v>0.89211464010713715</v>
      </c>
      <c r="IK70" s="39">
        <f t="shared" si="70"/>
        <v>0.94282210380705611</v>
      </c>
      <c r="IL70">
        <f t="shared" si="182"/>
        <v>26</v>
      </c>
      <c r="IM70">
        <v>7</v>
      </c>
      <c r="IN70">
        <v>0</v>
      </c>
      <c r="IO70" s="39">
        <v>0</v>
      </c>
      <c r="IP70" s="1"/>
      <c r="IQ70">
        <v>1977</v>
      </c>
      <c r="IR70" s="42">
        <f t="shared" si="105"/>
        <v>7447350.0312167648</v>
      </c>
      <c r="IS70" s="1">
        <f t="shared" si="106"/>
        <v>7322892.6477345489</v>
      </c>
      <c r="IT70" s="1">
        <f t="shared" si="107"/>
        <v>7346628.2528547402</v>
      </c>
      <c r="IU70" s="1"/>
      <c r="IV70">
        <v>1977</v>
      </c>
      <c r="IW70" s="3">
        <f t="shared" si="108"/>
        <v>0.52473808762191132</v>
      </c>
      <c r="IX70" s="3">
        <f t="shared" si="109"/>
        <v>0.51596885707344264</v>
      </c>
      <c r="IY70" s="3">
        <f t="shared" si="110"/>
        <v>0.51764126081263995</v>
      </c>
    </row>
    <row r="71" spans="1:259" x14ac:dyDescent="0.25">
      <c r="A71">
        <v>1978</v>
      </c>
      <c r="B71" s="42">
        <v>7646.1286515197435</v>
      </c>
      <c r="C71" s="1">
        <f t="shared" si="92"/>
        <v>7570.0454651654545</v>
      </c>
      <c r="E71">
        <v>1978</v>
      </c>
      <c r="F71" s="3">
        <f t="shared" si="94"/>
        <v>0.53247752914525448</v>
      </c>
      <c r="G71" s="3">
        <f t="shared" si="82"/>
        <v>0.52717908480487874</v>
      </c>
      <c r="H71" s="3"/>
      <c r="I71">
        <v>1978</v>
      </c>
      <c r="J71">
        <f t="shared" si="83"/>
        <v>0.96668985033081201</v>
      </c>
      <c r="K71">
        <f t="shared" si="84"/>
        <v>0.93086358597761731</v>
      </c>
      <c r="N71">
        <v>34</v>
      </c>
      <c r="Q71" s="1">
        <v>7554.283266380452</v>
      </c>
      <c r="V71" s="1"/>
      <c r="W71">
        <v>6656</v>
      </c>
      <c r="X71" s="1">
        <v>2172.047</v>
      </c>
      <c r="Y71" s="29">
        <f t="shared" si="119"/>
        <v>14359.532999999999</v>
      </c>
      <c r="Z71" s="28">
        <f t="shared" si="120"/>
        <v>1.1782194457495172</v>
      </c>
      <c r="AA71" s="42"/>
      <c r="AC71">
        <v>1978</v>
      </c>
      <c r="AD71" s="8">
        <f t="shared" si="121"/>
        <v>2727590.8423710726</v>
      </c>
      <c r="AE71" s="8">
        <f t="shared" si="122"/>
        <v>2016063</v>
      </c>
      <c r="AF71" s="8">
        <f t="shared" si="123"/>
        <v>1131070.2210892395</v>
      </c>
      <c r="AG71" s="8">
        <f t="shared" si="124"/>
        <v>716991</v>
      </c>
      <c r="AH71" s="8">
        <f t="shared" si="125"/>
        <v>654949</v>
      </c>
      <c r="AI71" s="8">
        <f t="shared" si="126"/>
        <v>217482.60018137377</v>
      </c>
      <c r="AJ71" s="8">
        <f t="shared" si="127"/>
        <v>54278.169219997755</v>
      </c>
      <c r="AK71" s="8">
        <f t="shared" si="128"/>
        <v>127703.81865806055</v>
      </c>
      <c r="AL71" s="1">
        <f t="shared" si="129"/>
        <v>7646128.6515197437</v>
      </c>
      <c r="AM71" s="9"/>
      <c r="AN71" s="9"/>
      <c r="AO71" s="9"/>
      <c r="AP71" s="9"/>
      <c r="AQ71" s="9"/>
      <c r="AR71" s="9"/>
      <c r="AS71" s="8">
        <v>716991</v>
      </c>
      <c r="AT71" s="8"/>
      <c r="AU71" s="4"/>
      <c r="AV71" s="19">
        <f>AV70+(AV81-AV63)/18</f>
        <v>0.95738668722984244</v>
      </c>
      <c r="AW71" s="1">
        <f t="shared" si="183"/>
        <v>2727590.8423710722</v>
      </c>
      <c r="AX71" s="1">
        <v>2848996</v>
      </c>
      <c r="AZ71">
        <v>2016063</v>
      </c>
      <c r="BC71">
        <v>1978</v>
      </c>
      <c r="BD71" s="1">
        <f t="shared" si="184"/>
        <v>2727590.8423710722</v>
      </c>
      <c r="BE71">
        <f t="shared" si="130"/>
        <v>2016063</v>
      </c>
      <c r="BF71" s="20">
        <v>1131070.2210892399</v>
      </c>
      <c r="BG71">
        <f t="shared" si="81"/>
        <v>716991</v>
      </c>
      <c r="BH71">
        <v>654949</v>
      </c>
      <c r="BI71">
        <v>214007</v>
      </c>
      <c r="BJ71">
        <v>67389</v>
      </c>
      <c r="BK71">
        <v>135921</v>
      </c>
      <c r="BL71">
        <f t="shared" si="131"/>
        <v>7663981.0634603128</v>
      </c>
      <c r="BM71" s="1">
        <f t="shared" si="132"/>
        <v>6532910.8423710726</v>
      </c>
      <c r="BQ71">
        <v>1978</v>
      </c>
      <c r="BR71" s="42">
        <v>5054.0679999999993</v>
      </c>
      <c r="BS71" s="42">
        <v>3863.759</v>
      </c>
      <c r="BT71" s="42">
        <v>2172.0469999999996</v>
      </c>
      <c r="BU71" s="42">
        <v>1296.2049999999999</v>
      </c>
      <c r="BV71" s="42">
        <v>1227.8510000000001</v>
      </c>
      <c r="BW71" s="42">
        <v>417.642</v>
      </c>
      <c r="BX71" s="42">
        <v>109.97999999999999</v>
      </c>
      <c r="BY71" s="42">
        <v>217.98099999999999</v>
      </c>
      <c r="BZ71" s="42">
        <f t="shared" si="133"/>
        <v>14359.532999999999</v>
      </c>
      <c r="CB71" s="39">
        <v>1978</v>
      </c>
      <c r="CM71">
        <v>1978</v>
      </c>
      <c r="CN71" s="3">
        <f t="shared" si="134"/>
        <v>0.53968226038333333</v>
      </c>
      <c r="CO71" s="3">
        <f t="shared" si="135"/>
        <v>0.52178797901214857</v>
      </c>
      <c r="CP71" s="3">
        <f t="shared" si="136"/>
        <v>0.52073929389614504</v>
      </c>
      <c r="CQ71" s="3">
        <f t="shared" si="137"/>
        <v>0.5531463001608542</v>
      </c>
      <c r="CR71" s="3">
        <f t="shared" si="138"/>
        <v>0.53341081287550351</v>
      </c>
      <c r="CS71" s="3">
        <f t="shared" si="139"/>
        <v>0.51241733350572971</v>
      </c>
      <c r="CT71" s="3">
        <f t="shared" si="140"/>
        <v>0.61273867975995644</v>
      </c>
      <c r="CU71" s="3">
        <f t="shared" si="141"/>
        <v>0.62354517136814669</v>
      </c>
      <c r="CV71" s="3">
        <f t="shared" si="142"/>
        <v>0.53372077375081162</v>
      </c>
      <c r="CX71" s="1">
        <v>1978</v>
      </c>
      <c r="CY71" s="3">
        <f t="shared" si="143"/>
        <v>0.53968226038333333</v>
      </c>
      <c r="CZ71" s="3">
        <f>CO71</f>
        <v>0.52178797901214857</v>
      </c>
      <c r="DA71" s="25">
        <f t="shared" si="145"/>
        <v>0.52073929389614493</v>
      </c>
      <c r="DB71" s="3">
        <f t="shared" ref="DB71:DD72" si="185">CQ71</f>
        <v>0.5531463001608542</v>
      </c>
      <c r="DC71" s="3">
        <f t="shared" si="185"/>
        <v>0.53341081287550351</v>
      </c>
      <c r="DD71" s="25">
        <f>(DD70+DD72)/2</f>
        <v>0.52073929389614493</v>
      </c>
      <c r="DE71" s="25">
        <f>DE70+(DE72-DE64)/8</f>
        <v>0.4935276342971246</v>
      </c>
      <c r="DF71" s="25">
        <f>DF70+(DF72-DF63)/9</f>
        <v>0.58584839347493844</v>
      </c>
      <c r="DG71" s="3">
        <f t="shared" si="146"/>
        <v>0.53247752914525448</v>
      </c>
      <c r="DI71">
        <v>1978</v>
      </c>
      <c r="DJ71" s="1">
        <f t="shared" si="117"/>
        <v>7646.1286515197435</v>
      </c>
      <c r="DK71">
        <v>110.90376567685854</v>
      </c>
      <c r="DM71">
        <v>1978</v>
      </c>
      <c r="DN71" s="1">
        <f t="shared" si="147"/>
        <v>14504.56443141528</v>
      </c>
      <c r="DO71" s="1">
        <f t="shared" si="148"/>
        <v>14682.642558717906</v>
      </c>
      <c r="DP71" s="1"/>
      <c r="DQ71" s="3">
        <f t="shared" si="149"/>
        <v>1.7600000977107062</v>
      </c>
      <c r="DR71" s="3">
        <f t="shared" si="150"/>
        <v>1.846238515242288</v>
      </c>
      <c r="DS71" s="1"/>
      <c r="DT71" s="1">
        <v>9</v>
      </c>
      <c r="DU71" s="1">
        <f t="shared" si="180"/>
        <v>90.436680977849221</v>
      </c>
      <c r="DV71">
        <v>0</v>
      </c>
      <c r="DW71">
        <v>0</v>
      </c>
      <c r="DX71" s="1">
        <v>0</v>
      </c>
      <c r="DY71" s="2">
        <f t="shared" si="181"/>
        <v>0.9783760330161595</v>
      </c>
      <c r="EA71" s="1">
        <v>88.917401176938526</v>
      </c>
      <c r="EB71">
        <v>500363</v>
      </c>
      <c r="EI71">
        <v>1978</v>
      </c>
      <c r="EJ71">
        <v>1164572</v>
      </c>
      <c r="EK71">
        <v>1332073</v>
      </c>
      <c r="EL71">
        <v>1246422</v>
      </c>
      <c r="EM71" s="1">
        <f t="shared" si="151"/>
        <v>3743.067</v>
      </c>
      <c r="EN71" s="42">
        <f t="shared" si="152"/>
        <v>14359.532999999999</v>
      </c>
      <c r="EO71" s="1">
        <f t="shared" si="153"/>
        <v>10616.466</v>
      </c>
      <c r="EP71" s="3">
        <f t="shared" si="154"/>
        <v>0.72021411376627054</v>
      </c>
      <c r="ER71" s="4">
        <f>CV71*EN71/EO71</f>
        <v>0.72189569141560972</v>
      </c>
      <c r="EU71" s="3">
        <f t="shared" si="155"/>
        <v>0.26066773898566203</v>
      </c>
      <c r="FF71">
        <f t="shared" si="156"/>
        <v>1978</v>
      </c>
      <c r="FG71">
        <f t="shared" si="157"/>
        <v>2727590.8423710726</v>
      </c>
      <c r="FH71">
        <f t="shared" si="158"/>
        <v>2649144.4460282968</v>
      </c>
      <c r="FI71" s="4">
        <f t="shared" si="159"/>
        <v>0.53968226038333345</v>
      </c>
      <c r="FJ71" s="4">
        <f t="shared" si="160"/>
        <v>0.52416082372225647</v>
      </c>
      <c r="FK71">
        <f t="shared" si="161"/>
        <v>1.0163528932734118</v>
      </c>
      <c r="FL71">
        <f t="shared" si="162"/>
        <v>0.9107029076127271</v>
      </c>
      <c r="FM71">
        <v>34</v>
      </c>
      <c r="FN71">
        <v>0</v>
      </c>
      <c r="FO71">
        <v>0</v>
      </c>
      <c r="FQ71">
        <v>1978</v>
      </c>
      <c r="FR71">
        <f t="shared" si="163"/>
        <v>2016063</v>
      </c>
      <c r="FS71">
        <f t="shared" si="164"/>
        <v>2029388.7222150308</v>
      </c>
      <c r="FT71" s="3">
        <f t="shared" si="165"/>
        <v>0.52178797901214857</v>
      </c>
      <c r="FU71" s="3">
        <f t="shared" si="39"/>
        <v>0.52523687999562885</v>
      </c>
      <c r="FV71">
        <f t="shared" si="93"/>
        <v>0.78410021330646007</v>
      </c>
      <c r="FW71" s="39">
        <f t="shared" si="40"/>
        <v>0.80527235503406691</v>
      </c>
      <c r="FX71">
        <v>34</v>
      </c>
      <c r="FY71" s="1">
        <v>1</v>
      </c>
      <c r="FZ71" s="42">
        <v>0</v>
      </c>
      <c r="GA71" s="42"/>
      <c r="GB71" s="42"/>
      <c r="GC71">
        <v>1978</v>
      </c>
      <c r="GD71">
        <f t="shared" si="166"/>
        <v>1131070.2210892395</v>
      </c>
      <c r="GE71">
        <f t="shared" si="167"/>
        <v>1117390.5645815337</v>
      </c>
      <c r="GF71">
        <f t="shared" si="168"/>
        <v>0.52073929389614493</v>
      </c>
      <c r="GG71" s="3">
        <f t="shared" si="169"/>
        <v>0.5144412457840617</v>
      </c>
      <c r="GH71">
        <f t="shared" si="118"/>
        <v>0.84244027929838694</v>
      </c>
      <c r="GI71">
        <f t="shared" si="170"/>
        <v>0.80257562308633812</v>
      </c>
      <c r="GJ71">
        <v>34</v>
      </c>
      <c r="GK71">
        <v>0</v>
      </c>
      <c r="GM71">
        <v>1978</v>
      </c>
      <c r="GN71">
        <f t="shared" si="171"/>
        <v>716991</v>
      </c>
      <c r="GO71">
        <f t="shared" si="172"/>
        <v>722649.83770968963</v>
      </c>
      <c r="GP71" s="3">
        <f t="shared" si="173"/>
        <v>0.5531463001608542</v>
      </c>
      <c r="GQ71" s="3">
        <f t="shared" si="49"/>
        <v>0.5575119967209583</v>
      </c>
      <c r="GR71">
        <f t="shared" si="87"/>
        <v>1.1402996875779912</v>
      </c>
      <c r="GS71" s="39">
        <f t="shared" si="50"/>
        <v>1.173156334040226</v>
      </c>
      <c r="GT71">
        <v>34</v>
      </c>
      <c r="GU71">
        <v>0</v>
      </c>
      <c r="GV71" s="39">
        <v>0</v>
      </c>
      <c r="GX71">
        <v>1978</v>
      </c>
      <c r="GY71">
        <f t="shared" si="174"/>
        <v>654949</v>
      </c>
      <c r="GZ71">
        <f t="shared" si="175"/>
        <v>641999.66091145622</v>
      </c>
      <c r="HA71">
        <f t="shared" si="176"/>
        <v>0.53341081287550351</v>
      </c>
      <c r="HB71" s="3">
        <f t="shared" si="54"/>
        <v>0.5228644688251719</v>
      </c>
      <c r="HC71" s="39">
        <f t="shared" si="88"/>
        <v>0.94855966508249212</v>
      </c>
      <c r="HD71">
        <f t="shared" si="55"/>
        <v>0.87880056245099358</v>
      </c>
      <c r="HE71">
        <v>34</v>
      </c>
      <c r="HF71">
        <v>0</v>
      </c>
      <c r="HG71" s="39">
        <v>0</v>
      </c>
      <c r="HI71">
        <v>1978</v>
      </c>
      <c r="HJ71">
        <f t="shared" si="96"/>
        <v>217482.60018137377</v>
      </c>
      <c r="HK71">
        <f t="shared" si="97"/>
        <v>217837.11598230648</v>
      </c>
      <c r="HL71">
        <f t="shared" si="98"/>
        <v>0.52073929389614504</v>
      </c>
      <c r="HM71" s="3">
        <f t="shared" si="177"/>
        <v>0.52158814482812188</v>
      </c>
      <c r="HN71">
        <f t="shared" si="178"/>
        <v>0.82038971031269037</v>
      </c>
      <c r="HO71">
        <f t="shared" si="60"/>
        <v>0.82572790013968755</v>
      </c>
      <c r="HP71">
        <v>34</v>
      </c>
      <c r="HQ71">
        <v>0</v>
      </c>
      <c r="HS71">
        <v>1978</v>
      </c>
      <c r="HT71" s="1">
        <f t="shared" si="99"/>
        <v>54278.169219997755</v>
      </c>
      <c r="HU71" s="1">
        <f t="shared" si="100"/>
        <v>54869.333947547253</v>
      </c>
      <c r="HV71" s="3">
        <f t="shared" si="101"/>
        <v>0.49352763429712454</v>
      </c>
      <c r="HW71" s="3">
        <f t="shared" si="64"/>
        <v>0.49890283640250283</v>
      </c>
      <c r="HX71" s="39">
        <f t="shared" si="90"/>
        <v>0.69432897333890509</v>
      </c>
      <c r="HY71" s="37">
        <f t="shared" si="65"/>
        <v>0.72721133946908756</v>
      </c>
      <c r="HZ71">
        <v>24</v>
      </c>
      <c r="IA71">
        <v>11</v>
      </c>
      <c r="IB71">
        <v>0</v>
      </c>
      <c r="IC71" s="37">
        <v>0</v>
      </c>
      <c r="IE71">
        <v>1978</v>
      </c>
      <c r="IF71" s="1">
        <f t="shared" si="102"/>
        <v>127703.81865806055</v>
      </c>
      <c r="IG71">
        <f t="shared" si="103"/>
        <v>130252.36413282044</v>
      </c>
      <c r="IH71">
        <f t="shared" si="104"/>
        <v>0.58584839347493844</v>
      </c>
      <c r="II71" s="5">
        <f t="shared" si="69"/>
        <v>0.59753998803941832</v>
      </c>
      <c r="IJ71" s="37">
        <f t="shared" si="91"/>
        <v>0.89596335414830053</v>
      </c>
      <c r="IK71" s="39">
        <f t="shared" si="70"/>
        <v>0.96584675581570489</v>
      </c>
      <c r="IL71">
        <f t="shared" si="182"/>
        <v>26</v>
      </c>
      <c r="IM71">
        <v>8</v>
      </c>
      <c r="IN71">
        <v>0</v>
      </c>
      <c r="IO71" s="39">
        <v>0</v>
      </c>
      <c r="IP71" s="1"/>
      <c r="IQ71">
        <v>1978</v>
      </c>
      <c r="IR71" s="42">
        <f t="shared" si="105"/>
        <v>7646128.6515197437</v>
      </c>
      <c r="IS71" s="1">
        <f t="shared" si="106"/>
        <v>7563532.0455086818</v>
      </c>
      <c r="IT71" s="1">
        <f t="shared" si="107"/>
        <v>7570045.4651654549</v>
      </c>
      <c r="IU71" s="1"/>
      <c r="IV71">
        <v>1978</v>
      </c>
      <c r="IW71" s="3">
        <f t="shared" si="108"/>
        <v>0.53247752914525448</v>
      </c>
      <c r="IX71" s="3">
        <f t="shared" si="109"/>
        <v>0.52672548929750584</v>
      </c>
      <c r="IY71" s="3">
        <f t="shared" si="110"/>
        <v>0.52717908480487874</v>
      </c>
    </row>
    <row r="72" spans="1:259" x14ac:dyDescent="0.25">
      <c r="A72">
        <v>1979</v>
      </c>
      <c r="B72" s="42">
        <v>7811.1476164274482</v>
      </c>
      <c r="C72" s="1">
        <f t="shared" si="92"/>
        <v>7787.2439580868386</v>
      </c>
      <c r="E72">
        <v>1979</v>
      </c>
      <c r="F72" s="3">
        <f t="shared" si="94"/>
        <v>0.53810561856985573</v>
      </c>
      <c r="G72" s="3">
        <f t="shared" si="82"/>
        <v>0.5364589088302516</v>
      </c>
      <c r="H72" s="3"/>
      <c r="I72">
        <v>1979</v>
      </c>
      <c r="J72">
        <f t="shared" si="83"/>
        <v>1.0053874078445226</v>
      </c>
      <c r="K72">
        <f t="shared" si="84"/>
        <v>0.99399388083857931</v>
      </c>
      <c r="N72">
        <v>35</v>
      </c>
      <c r="Q72" s="1">
        <v>7728.5305264274484</v>
      </c>
      <c r="V72" s="1"/>
      <c r="W72">
        <v>6783</v>
      </c>
      <c r="X72" s="1">
        <v>2214.7710000000002</v>
      </c>
      <c r="Y72" s="29">
        <f t="shared" si="119"/>
        <v>14516.012000000001</v>
      </c>
      <c r="Z72" s="28">
        <f t="shared" si="120"/>
        <v>1.1800445174596612</v>
      </c>
      <c r="AA72" s="42"/>
      <c r="AC72">
        <v>1979</v>
      </c>
      <c r="AD72" s="8">
        <f t="shared" si="121"/>
        <v>2748124.1129551269</v>
      </c>
      <c r="AE72" s="8">
        <f t="shared" si="122"/>
        <v>2072172</v>
      </c>
      <c r="AF72" s="8">
        <f t="shared" si="123"/>
        <v>1169703.5034723214</v>
      </c>
      <c r="AG72" s="8">
        <f t="shared" si="124"/>
        <v>737410.00000000012</v>
      </c>
      <c r="AH72" s="8">
        <f t="shared" si="125"/>
        <v>675033</v>
      </c>
      <c r="AI72" s="8">
        <f t="shared" si="126"/>
        <v>222217</v>
      </c>
      <c r="AJ72" s="8">
        <f t="shared" si="127"/>
        <v>56990</v>
      </c>
      <c r="AK72" s="8">
        <f t="shared" si="128"/>
        <v>129497.99999999999</v>
      </c>
      <c r="AL72" s="1">
        <f t="shared" si="129"/>
        <v>7811147.6164274486</v>
      </c>
      <c r="AM72" s="9"/>
      <c r="AN72" s="9"/>
      <c r="AO72" s="9"/>
      <c r="AP72" s="9"/>
      <c r="AQ72" s="9"/>
      <c r="AR72" s="9"/>
      <c r="AS72" s="8">
        <v>737410</v>
      </c>
      <c r="AT72" s="8"/>
      <c r="AU72" s="4"/>
      <c r="AV72" s="19">
        <f>AV71+(AV81-AV63)/18</f>
        <v>0.95206002313357274</v>
      </c>
      <c r="AW72" s="1">
        <f>AV72*AX72</f>
        <v>2748124.1129551269</v>
      </c>
      <c r="AX72" s="1">
        <v>2886503</v>
      </c>
      <c r="AZ72">
        <v>2072172</v>
      </c>
      <c r="BC72">
        <v>1979</v>
      </c>
      <c r="BD72" s="1">
        <f t="shared" si="184"/>
        <v>2748124.1129551269</v>
      </c>
      <c r="BE72">
        <f t="shared" si="130"/>
        <v>2072172</v>
      </c>
      <c r="BF72" s="20">
        <v>1169703.5034723214</v>
      </c>
      <c r="BG72">
        <f t="shared" si="81"/>
        <v>737410</v>
      </c>
      <c r="BH72">
        <v>675033</v>
      </c>
      <c r="BI72">
        <v>222217</v>
      </c>
      <c r="BJ72">
        <v>56990</v>
      </c>
      <c r="BK72">
        <v>129498</v>
      </c>
      <c r="BL72">
        <f t="shared" si="131"/>
        <v>7811147.6164274486</v>
      </c>
      <c r="BM72" s="1">
        <f t="shared" si="132"/>
        <v>6641444.1129551269</v>
      </c>
      <c r="BQ72">
        <v>1979</v>
      </c>
      <c r="BR72" s="42">
        <v>5111.4130000000005</v>
      </c>
      <c r="BS72" s="42">
        <v>3886.4059999999999</v>
      </c>
      <c r="BT72" s="42">
        <v>2214.7710000000002</v>
      </c>
      <c r="BU72" s="42">
        <v>1301.1089999999999</v>
      </c>
      <c r="BV72" s="42">
        <v>1246.6110000000001</v>
      </c>
      <c r="BW72" s="42">
        <v>420.75599999999997</v>
      </c>
      <c r="BX72" s="42">
        <v>114.149</v>
      </c>
      <c r="BY72" s="42">
        <v>220.797</v>
      </c>
      <c r="BZ72" s="42">
        <f t="shared" si="133"/>
        <v>14516.012000000001</v>
      </c>
      <c r="CB72" s="39">
        <v>1979</v>
      </c>
      <c r="CM72">
        <v>1979</v>
      </c>
      <c r="CN72" s="3">
        <f>BD72/BR72/1000</f>
        <v>0.53764470078139381</v>
      </c>
      <c r="CO72" s="3">
        <f t="shared" si="135"/>
        <v>0.53318464411592614</v>
      </c>
      <c r="CP72" s="3">
        <f t="shared" si="136"/>
        <v>0.52813744783199768</v>
      </c>
      <c r="CQ72" s="3">
        <f t="shared" si="137"/>
        <v>0.56675497594744184</v>
      </c>
      <c r="CR72" s="3">
        <f t="shared" si="138"/>
        <v>0.54149449988809661</v>
      </c>
      <c r="CS72" s="3">
        <f t="shared" si="139"/>
        <v>0.52813744783199768</v>
      </c>
      <c r="CT72" s="3">
        <f t="shared" si="140"/>
        <v>0.49925973946333302</v>
      </c>
      <c r="CU72" s="3">
        <f t="shared" si="141"/>
        <v>0.58650253400182062</v>
      </c>
      <c r="CV72" s="3">
        <f t="shared" si="142"/>
        <v>0.53810561856985561</v>
      </c>
      <c r="CX72" s="1">
        <v>1979</v>
      </c>
      <c r="CY72" s="3">
        <f t="shared" si="143"/>
        <v>0.53764470078139381</v>
      </c>
      <c r="CZ72" s="3">
        <f>CO72</f>
        <v>0.53318464411592614</v>
      </c>
      <c r="DA72" s="25">
        <f t="shared" si="145"/>
        <v>0.52813744783199768</v>
      </c>
      <c r="DB72" s="3">
        <f t="shared" si="185"/>
        <v>0.56675497594744184</v>
      </c>
      <c r="DC72" s="3">
        <f t="shared" si="185"/>
        <v>0.54149449988809661</v>
      </c>
      <c r="DD72" s="3">
        <f t="shared" si="185"/>
        <v>0.52813744783199768</v>
      </c>
      <c r="DE72" s="3">
        <f>CT72</f>
        <v>0.49925973946333302</v>
      </c>
      <c r="DF72" s="3">
        <f>CU72</f>
        <v>0.58650253400182062</v>
      </c>
      <c r="DG72" s="3">
        <f t="shared" si="146"/>
        <v>0.53810561856985561</v>
      </c>
      <c r="DI72">
        <v>1979</v>
      </c>
      <c r="DJ72" s="1">
        <f t="shared" si="117"/>
        <v>7811.1476164274482</v>
      </c>
      <c r="DK72">
        <v>114.46821808083763</v>
      </c>
      <c r="DM72">
        <v>1979</v>
      </c>
      <c r="DN72" s="1">
        <f t="shared" si="147"/>
        <v>14654.468677573332</v>
      </c>
      <c r="DO72" s="1">
        <f t="shared" si="148"/>
        <v>14712.226514219541</v>
      </c>
      <c r="DP72" s="1"/>
      <c r="DQ72" s="3">
        <f t="shared" si="149"/>
        <v>1.8322333651756224</v>
      </c>
      <c r="DR72" s="3">
        <f t="shared" si="150"/>
        <v>1.8610998160989003</v>
      </c>
      <c r="DS72" s="1"/>
      <c r="DT72" s="1">
        <v>10</v>
      </c>
      <c r="DU72" s="1">
        <f t="shared" si="180"/>
        <v>97.097482471415418</v>
      </c>
      <c r="DV72">
        <v>0</v>
      </c>
      <c r="DW72">
        <v>0</v>
      </c>
      <c r="DX72" s="1">
        <v>0</v>
      </c>
      <c r="DY72" s="2">
        <f t="shared" si="181"/>
        <v>2</v>
      </c>
      <c r="EA72" s="1">
        <v>101.12647773585925</v>
      </c>
      <c r="EB72">
        <v>520295</v>
      </c>
      <c r="EI72">
        <v>1979</v>
      </c>
      <c r="EJ72">
        <v>1142072</v>
      </c>
      <c r="EK72">
        <v>1323533</v>
      </c>
      <c r="EL72">
        <v>1252830</v>
      </c>
      <c r="EM72" s="1">
        <f t="shared" si="151"/>
        <v>3718.4349999999999</v>
      </c>
      <c r="EN72" s="42">
        <f t="shared" si="152"/>
        <v>14516.012000000001</v>
      </c>
      <c r="EO72" s="1">
        <f t="shared" si="153"/>
        <v>10797.577000000001</v>
      </c>
      <c r="EP72" s="3">
        <f t="shared" si="154"/>
        <v>0.72341670880674869</v>
      </c>
      <c r="ER72" s="4">
        <f>CV72*EN72/EO72</f>
        <v>0.72341670880674858</v>
      </c>
      <c r="EU72" s="3">
        <f t="shared" si="155"/>
        <v>0.25616092078182351</v>
      </c>
      <c r="FF72">
        <f t="shared" si="156"/>
        <v>1979</v>
      </c>
      <c r="FG72">
        <f t="shared" si="157"/>
        <v>2748124.1129551269</v>
      </c>
      <c r="FH72">
        <f t="shared" si="158"/>
        <v>2727805.1834841263</v>
      </c>
      <c r="FI72" s="4">
        <f t="shared" si="159"/>
        <v>0.53764470078139381</v>
      </c>
      <c r="FJ72" s="4">
        <f t="shared" si="160"/>
        <v>0.53366949285532705</v>
      </c>
      <c r="FK72">
        <f t="shared" si="161"/>
        <v>1.0021922808983885</v>
      </c>
      <c r="FL72">
        <f t="shared" si="162"/>
        <v>0.97482884830116467</v>
      </c>
      <c r="FM72">
        <v>35</v>
      </c>
      <c r="FN72">
        <v>0</v>
      </c>
      <c r="FO72">
        <v>0</v>
      </c>
      <c r="FQ72">
        <v>1979</v>
      </c>
      <c r="FR72">
        <f t="shared" si="163"/>
        <v>2072172</v>
      </c>
      <c r="FS72">
        <f t="shared" si="164"/>
        <v>2077987.3217630719</v>
      </c>
      <c r="FT72" s="3">
        <f t="shared" si="165"/>
        <v>0.53318464411592614</v>
      </c>
      <c r="FU72" s="3">
        <f t="shared" si="39"/>
        <v>0.53468096790790054</v>
      </c>
      <c r="FV72">
        <f t="shared" si="93"/>
        <v>0.85473151212582843</v>
      </c>
      <c r="FW72" s="39">
        <f t="shared" si="40"/>
        <v>0.86415292904420971</v>
      </c>
      <c r="FX72">
        <v>35</v>
      </c>
      <c r="FY72" s="1">
        <v>1</v>
      </c>
      <c r="FZ72" s="42">
        <v>0</v>
      </c>
      <c r="GA72" s="42"/>
      <c r="GB72" s="42"/>
      <c r="GC72">
        <v>1979</v>
      </c>
      <c r="GD72">
        <f t="shared" si="166"/>
        <v>1169703.5034723214</v>
      </c>
      <c r="GE72">
        <f t="shared" si="167"/>
        <v>1160953.2360759936</v>
      </c>
      <c r="GF72">
        <f t="shared" si="168"/>
        <v>0.52813744783199768</v>
      </c>
      <c r="GG72" s="3">
        <f t="shared" si="169"/>
        <v>0.52418658004642171</v>
      </c>
      <c r="GH72">
        <f t="shared" si="118"/>
        <v>0.8900928149826921</v>
      </c>
      <c r="GI72">
        <f t="shared" si="170"/>
        <v>0.86452959840322618</v>
      </c>
      <c r="GJ72">
        <v>35</v>
      </c>
      <c r="GK72">
        <v>0</v>
      </c>
      <c r="GM72">
        <v>1979</v>
      </c>
      <c r="GN72">
        <f t="shared" si="171"/>
        <v>737410.00000000012</v>
      </c>
      <c r="GO72">
        <f t="shared" si="172"/>
        <v>735713.40670743561</v>
      </c>
      <c r="GP72" s="3">
        <f t="shared" si="173"/>
        <v>0.56675497594744184</v>
      </c>
      <c r="GQ72" s="3">
        <f t="shared" si="49"/>
        <v>0.56545101656159147</v>
      </c>
      <c r="GR72">
        <f t="shared" si="87"/>
        <v>1.2446747819853032</v>
      </c>
      <c r="GS72" s="39">
        <f t="shared" si="50"/>
        <v>1.234415374565603</v>
      </c>
      <c r="GT72">
        <v>35</v>
      </c>
      <c r="GU72">
        <v>0</v>
      </c>
      <c r="GV72" s="39">
        <v>0</v>
      </c>
      <c r="GX72">
        <v>1979</v>
      </c>
      <c r="GY72">
        <f t="shared" si="174"/>
        <v>675033</v>
      </c>
      <c r="GZ72">
        <f t="shared" si="175"/>
        <v>663567.2408188784</v>
      </c>
      <c r="HA72">
        <f t="shared" si="176"/>
        <v>0.54149449988809661</v>
      </c>
      <c r="HB72" s="3">
        <f t="shared" si="54"/>
        <v>0.53229695616265083</v>
      </c>
      <c r="HC72" s="39">
        <f t="shared" si="88"/>
        <v>1.0035161010957461</v>
      </c>
      <c r="HD72">
        <f t="shared" si="55"/>
        <v>0.94109213614310705</v>
      </c>
      <c r="HE72">
        <v>35</v>
      </c>
      <c r="HF72">
        <v>0</v>
      </c>
      <c r="HG72" s="39">
        <v>0</v>
      </c>
      <c r="HI72">
        <v>1979</v>
      </c>
      <c r="HJ72">
        <f t="shared" si="96"/>
        <v>222217</v>
      </c>
      <c r="HK72">
        <f t="shared" si="97"/>
        <v>223982.16579211489</v>
      </c>
      <c r="HL72">
        <f t="shared" si="98"/>
        <v>0.52813744783199768</v>
      </c>
      <c r="HM72" s="3">
        <f t="shared" si="177"/>
        <v>0.5323326721237841</v>
      </c>
      <c r="HN72">
        <f t="shared" si="178"/>
        <v>0.86729851194200225</v>
      </c>
      <c r="HO72">
        <f t="shared" si="60"/>
        <v>0.89430073912943464</v>
      </c>
      <c r="HP72">
        <v>35</v>
      </c>
      <c r="HQ72">
        <v>0</v>
      </c>
      <c r="HS72">
        <v>1979</v>
      </c>
      <c r="HT72" s="1">
        <f t="shared" si="99"/>
        <v>56990</v>
      </c>
      <c r="HU72" s="1">
        <f t="shared" si="100"/>
        <v>57446.221345268932</v>
      </c>
      <c r="HV72" s="3">
        <f t="shared" si="101"/>
        <v>0.49925973946333302</v>
      </c>
      <c r="HW72" s="3">
        <f t="shared" si="64"/>
        <v>0.50325645730815805</v>
      </c>
      <c r="HX72" s="39">
        <f t="shared" si="90"/>
        <v>0.72940788511102672</v>
      </c>
      <c r="HY72" s="37">
        <f t="shared" si="65"/>
        <v>0.75412243875365315</v>
      </c>
      <c r="HZ72">
        <v>24</v>
      </c>
      <c r="IA72">
        <v>12</v>
      </c>
      <c r="IB72">
        <v>0</v>
      </c>
      <c r="IC72" s="37">
        <v>0</v>
      </c>
      <c r="IE72">
        <v>1979</v>
      </c>
      <c r="IF72" s="1">
        <f t="shared" si="102"/>
        <v>129497.99999999999</v>
      </c>
      <c r="IG72">
        <f t="shared" si="103"/>
        <v>132768.23473866147</v>
      </c>
      <c r="IH72">
        <f t="shared" si="104"/>
        <v>0.58650253400182062</v>
      </c>
      <c r="II72" s="5">
        <f t="shared" si="69"/>
        <v>0.60131358097556342</v>
      </c>
      <c r="IJ72" s="37">
        <f t="shared" si="91"/>
        <v>0.89981830310653688</v>
      </c>
      <c r="IK72" s="39">
        <f t="shared" si="70"/>
        <v>0.98887140782435379</v>
      </c>
      <c r="IL72">
        <f t="shared" si="182"/>
        <v>26</v>
      </c>
      <c r="IM72">
        <v>9</v>
      </c>
      <c r="IN72">
        <v>0</v>
      </c>
      <c r="IO72" s="39">
        <v>0</v>
      </c>
      <c r="IP72" s="1"/>
      <c r="IQ72">
        <v>1979</v>
      </c>
      <c r="IR72" s="42">
        <f t="shared" si="105"/>
        <v>7811147.6164274486</v>
      </c>
      <c r="IS72" s="1">
        <f t="shared" si="106"/>
        <v>7780223.0107255522</v>
      </c>
      <c r="IT72" s="1">
        <f t="shared" si="107"/>
        <v>7787243.9580868389</v>
      </c>
      <c r="IU72" s="1"/>
      <c r="IV72">
        <v>1979</v>
      </c>
      <c r="IW72" s="3">
        <f t="shared" si="108"/>
        <v>0.53810561856985573</v>
      </c>
      <c r="IX72" s="3">
        <f t="shared" si="109"/>
        <v>0.53597523966813698</v>
      </c>
      <c r="IY72" s="3">
        <f t="shared" si="110"/>
        <v>0.5364589088302516</v>
      </c>
    </row>
    <row r="73" spans="1:259" x14ac:dyDescent="0.25">
      <c r="A73">
        <v>1980</v>
      </c>
      <c r="B73" s="42">
        <v>8035.5748958055583</v>
      </c>
      <c r="C73" s="1">
        <f t="shared" si="92"/>
        <v>8016.081356677134</v>
      </c>
      <c r="E73">
        <v>1980</v>
      </c>
      <c r="F73" s="3">
        <f t="shared" si="94"/>
        <v>0.54679981650381393</v>
      </c>
      <c r="G73" s="3">
        <f t="shared" si="82"/>
        <v>0.54547333224392658</v>
      </c>
      <c r="H73" s="3"/>
      <c r="I73">
        <v>1980</v>
      </c>
      <c r="J73">
        <f t="shared" si="83"/>
        <v>1.0665765671107263</v>
      </c>
      <c r="K73">
        <f t="shared" si="84"/>
        <v>1.0571241756995409</v>
      </c>
      <c r="N73">
        <v>36</v>
      </c>
      <c r="Q73" s="1">
        <v>7966.0554061630419</v>
      </c>
      <c r="V73" s="1"/>
      <c r="W73">
        <v>6983</v>
      </c>
      <c r="X73" s="1">
        <v>2265.9349999999999</v>
      </c>
      <c r="Y73" s="29">
        <f t="shared" si="119"/>
        <v>14695.643</v>
      </c>
      <c r="Z73" s="28">
        <f t="shared" si="120"/>
        <v>1.1822999381803658</v>
      </c>
      <c r="AA73" s="42"/>
      <c r="AC73">
        <v>1980</v>
      </c>
      <c r="AD73" s="8">
        <f t="shared" si="121"/>
        <v>2821641.2630747003</v>
      </c>
      <c r="AE73" s="8">
        <f t="shared" si="122"/>
        <v>2120468.9999999995</v>
      </c>
      <c r="AF73" s="8">
        <f>BT73*DA73*1000</f>
        <v>1220996.5525272079</v>
      </c>
      <c r="AG73" s="8">
        <f t="shared" si="124"/>
        <v>751458.00000000012</v>
      </c>
      <c r="AH73" s="8">
        <f t="shared" si="125"/>
        <v>700397.99999999988</v>
      </c>
      <c r="AI73" s="8">
        <f t="shared" si="126"/>
        <v>228250.99999999997</v>
      </c>
      <c r="AJ73" s="8">
        <f t="shared" si="127"/>
        <v>60211.080203650607</v>
      </c>
      <c r="AK73" s="8">
        <f t="shared" si="128"/>
        <v>132150</v>
      </c>
      <c r="AL73" s="1">
        <f t="shared" si="129"/>
        <v>8035574.8958055582</v>
      </c>
      <c r="AM73" s="9"/>
      <c r="AN73" s="9"/>
      <c r="AO73" s="9"/>
      <c r="AP73" s="9"/>
      <c r="AQ73" s="9"/>
      <c r="AR73" s="9"/>
      <c r="AS73" s="8">
        <v>751458</v>
      </c>
      <c r="AT73" s="8"/>
      <c r="AU73" s="4"/>
      <c r="AV73" s="19">
        <f>AV72+(AV81-AV63)/18</f>
        <v>0.94673335903730305</v>
      </c>
      <c r="AW73" s="1">
        <f>AV73*AX73</f>
        <v>2821641.2630747007</v>
      </c>
      <c r="AX73" s="1">
        <v>2980397</v>
      </c>
      <c r="AZ73">
        <v>2120469</v>
      </c>
      <c r="BC73">
        <v>1980</v>
      </c>
      <c r="BD73" s="1">
        <f t="shared" si="184"/>
        <v>2821641.2630747007</v>
      </c>
      <c r="BE73">
        <f t="shared" si="130"/>
        <v>2120469</v>
      </c>
      <c r="BF73" s="20">
        <v>1217543.6796512818</v>
      </c>
      <c r="BG73">
        <f t="shared" si="81"/>
        <v>751458</v>
      </c>
      <c r="BH73">
        <v>700398</v>
      </c>
      <c r="BI73">
        <v>228251</v>
      </c>
      <c r="BJ73">
        <v>64678</v>
      </c>
      <c r="BK73">
        <v>132150</v>
      </c>
      <c r="BL73">
        <f t="shared" si="131"/>
        <v>8036588.9427259825</v>
      </c>
      <c r="BM73" s="1"/>
      <c r="BQ73">
        <v>1980</v>
      </c>
      <c r="BR73" s="42">
        <v>5171.8140000000003</v>
      </c>
      <c r="BS73" s="42">
        <v>3914.3029999999999</v>
      </c>
      <c r="BT73" s="42">
        <v>2265.9349999999999</v>
      </c>
      <c r="BU73" s="42">
        <v>1308.3969999999999</v>
      </c>
      <c r="BV73" s="42">
        <v>1269.068</v>
      </c>
      <c r="BW73" s="42">
        <v>423.59000000000003</v>
      </c>
      <c r="BX73" s="42">
        <v>118.245</v>
      </c>
      <c r="BY73" s="42">
        <v>224.291</v>
      </c>
      <c r="BZ73" s="42">
        <f t="shared" si="133"/>
        <v>14695.643</v>
      </c>
      <c r="CB73" s="39">
        <v>1980</v>
      </c>
      <c r="CM73">
        <v>1980</v>
      </c>
      <c r="CN73" s="3">
        <f>BD73/BR73/1000</f>
        <v>0.54558057638474633</v>
      </c>
      <c r="CO73" s="3">
        <f t="shared" ref="CO73:CV74" si="186">BE73/BS73/1000</f>
        <v>0.54172326465273635</v>
      </c>
      <c r="CP73" s="3">
        <f t="shared" si="186"/>
        <v>0.53732506874702135</v>
      </c>
      <c r="CQ73" s="3">
        <f t="shared" si="186"/>
        <v>0.57433485402366413</v>
      </c>
      <c r="CR73" s="3">
        <f t="shared" si="186"/>
        <v>0.55189950420308442</v>
      </c>
      <c r="CS73" s="3">
        <f t="shared" si="186"/>
        <v>0.53884888689534682</v>
      </c>
      <c r="CT73" s="3">
        <f t="shared" si="186"/>
        <v>0.5469829591103218</v>
      </c>
      <c r="CU73" s="3">
        <f t="shared" si="186"/>
        <v>0.58918993628812577</v>
      </c>
      <c r="CV73" s="3">
        <f t="shared" si="186"/>
        <v>0.54686881973969992</v>
      </c>
      <c r="CX73" s="1">
        <v>1980</v>
      </c>
      <c r="CY73" s="3">
        <f t="shared" si="143"/>
        <v>0.54558057638474633</v>
      </c>
      <c r="CZ73" s="3">
        <f>CO73</f>
        <v>0.54172326465273635</v>
      </c>
      <c r="DA73" s="25">
        <f t="shared" si="145"/>
        <v>0.53884888689534682</v>
      </c>
      <c r="DB73" s="3">
        <f t="shared" ref="DB73:DD74" si="187">CQ73</f>
        <v>0.57433485402366413</v>
      </c>
      <c r="DC73" s="3">
        <f t="shared" si="187"/>
        <v>0.55189950420308442</v>
      </c>
      <c r="DD73" s="3">
        <f t="shared" si="187"/>
        <v>0.53884888689534682</v>
      </c>
      <c r="DE73" s="25">
        <f>DE72+(DE75-DE72)/3</f>
        <v>0.50920614151677113</v>
      </c>
      <c r="DF73" s="3">
        <f>CU73</f>
        <v>0.58918993628812577</v>
      </c>
      <c r="DG73" s="3">
        <f t="shared" si="146"/>
        <v>0.54679981650381404</v>
      </c>
      <c r="DI73">
        <v>1980</v>
      </c>
      <c r="DJ73" s="1">
        <f t="shared" si="117"/>
        <v>8035.5748958055583</v>
      </c>
      <c r="DK73">
        <v>115.96987313826423</v>
      </c>
      <c r="DM73">
        <v>1980</v>
      </c>
      <c r="DN73" s="1">
        <f t="shared" si="147"/>
        <v>14432.056777766909</v>
      </c>
      <c r="DO73" s="1">
        <f t="shared" si="148"/>
        <v>14402.72172637147</v>
      </c>
      <c r="DP73" s="1"/>
      <c r="DQ73" s="3">
        <f t="shared" si="149"/>
        <v>1.7263466216094614</v>
      </c>
      <c r="DR73" s="3">
        <f t="shared" si="150"/>
        <v>1.712953118602055</v>
      </c>
      <c r="DS73" s="1"/>
      <c r="DT73" s="1">
        <v>11</v>
      </c>
      <c r="DU73" s="1">
        <f t="shared" si="180"/>
        <v>116.64959150778307</v>
      </c>
      <c r="DV73">
        <v>0</v>
      </c>
      <c r="DW73">
        <v>0</v>
      </c>
      <c r="DX73" s="1">
        <v>0</v>
      </c>
      <c r="DY73" s="2">
        <f t="shared" si="181"/>
        <v>2</v>
      </c>
      <c r="EA73" s="1">
        <v>124.29530426111867</v>
      </c>
      <c r="EB73">
        <v>536148</v>
      </c>
      <c r="EI73">
        <v>1980</v>
      </c>
      <c r="EJ73">
        <v>1132189</v>
      </c>
      <c r="EK73">
        <v>1306585</v>
      </c>
      <c r="EL73">
        <v>1272220</v>
      </c>
      <c r="EM73" s="1">
        <f t="shared" si="151"/>
        <v>3710.9940000000001</v>
      </c>
      <c r="EN73" s="42">
        <f t="shared" si="152"/>
        <v>14695.643</v>
      </c>
      <c r="EO73" s="1">
        <f t="shared" si="153"/>
        <v>10984.648999999999</v>
      </c>
      <c r="EP73" s="3">
        <f t="shared" si="154"/>
        <v>0.7315276888506459</v>
      </c>
      <c r="ER73" s="4"/>
      <c r="EU73" s="3">
        <f t="shared" si="155"/>
        <v>0.25252341799538819</v>
      </c>
      <c r="FF73">
        <f t="shared" si="156"/>
        <v>1980</v>
      </c>
      <c r="FG73">
        <f t="shared" si="157"/>
        <v>2821641.2630747003</v>
      </c>
      <c r="FH73">
        <f t="shared" si="158"/>
        <v>2807811.3699299442</v>
      </c>
      <c r="FI73" s="4">
        <f t="shared" si="159"/>
        <v>0.54558057638474622</v>
      </c>
      <c r="FJ73" s="4">
        <f t="shared" si="160"/>
        <v>0.54290648695601662</v>
      </c>
      <c r="FK73">
        <f t="shared" si="161"/>
        <v>1.0578867765271325</v>
      </c>
      <c r="FL73">
        <f t="shared" si="162"/>
        <v>1.0389547889896023</v>
      </c>
      <c r="FM73">
        <v>36</v>
      </c>
      <c r="FN73">
        <v>0</v>
      </c>
      <c r="FO73">
        <v>0</v>
      </c>
      <c r="FQ73">
        <v>1980</v>
      </c>
      <c r="FR73">
        <f t="shared" si="163"/>
        <v>2120468.9999999995</v>
      </c>
      <c r="FS73">
        <f t="shared" si="164"/>
        <v>2128995.0679543056</v>
      </c>
      <c r="FT73" s="3">
        <f t="shared" si="165"/>
        <v>0.54172326465273624</v>
      </c>
      <c r="FU73" s="3">
        <f t="shared" si="39"/>
        <v>0.54390144757682413</v>
      </c>
      <c r="FV73">
        <f t="shared" si="93"/>
        <v>0.90899160328204742</v>
      </c>
      <c r="FW73" s="39">
        <f t="shared" si="40"/>
        <v>0.9230335030543525</v>
      </c>
      <c r="FX73">
        <v>36</v>
      </c>
      <c r="FY73" s="1">
        <v>1</v>
      </c>
      <c r="FZ73" s="42">
        <v>0</v>
      </c>
      <c r="GA73" s="42"/>
      <c r="GB73" s="42"/>
      <c r="GC73">
        <v>1980</v>
      </c>
      <c r="GD73">
        <f t="shared" si="166"/>
        <v>1220996.5525272079</v>
      </c>
      <c r="GE73">
        <f t="shared" si="167"/>
        <v>1209305.0244196772</v>
      </c>
      <c r="GF73">
        <f t="shared" si="168"/>
        <v>0.53884888689534693</v>
      </c>
      <c r="GG73" s="3">
        <f t="shared" si="169"/>
        <v>0.53368919427065531</v>
      </c>
      <c r="GH73">
        <f t="shared" si="118"/>
        <v>0.96082571470929834</v>
      </c>
      <c r="GI73">
        <f t="shared" si="170"/>
        <v>0.92648357372011381</v>
      </c>
      <c r="GJ73">
        <v>36</v>
      </c>
      <c r="GK73">
        <v>0</v>
      </c>
      <c r="GM73">
        <v>1980</v>
      </c>
      <c r="GN73">
        <f t="shared" si="171"/>
        <v>751458.00000000012</v>
      </c>
      <c r="GO73">
        <f t="shared" si="172"/>
        <v>749878.23450796213</v>
      </c>
      <c r="GP73" s="3">
        <f t="shared" si="173"/>
        <v>0.57433485402366424</v>
      </c>
      <c r="GQ73" s="3">
        <f t="shared" si="49"/>
        <v>0.57312744870858168</v>
      </c>
      <c r="GR73">
        <f t="shared" si="87"/>
        <v>1.3055053955405682</v>
      </c>
      <c r="GS73" s="39">
        <f t="shared" si="50"/>
        <v>1.29567441509098</v>
      </c>
      <c r="GT73">
        <v>36</v>
      </c>
      <c r="GU73">
        <v>0</v>
      </c>
      <c r="GV73" s="39">
        <v>0</v>
      </c>
      <c r="GX73">
        <v>1980</v>
      </c>
      <c r="GY73">
        <f t="shared" si="174"/>
        <v>700397.99999999988</v>
      </c>
      <c r="GZ73">
        <f t="shared" si="175"/>
        <v>687168.93621986883</v>
      </c>
      <c r="HA73">
        <f t="shared" si="176"/>
        <v>0.55189950420308431</v>
      </c>
      <c r="HB73" s="3">
        <f t="shared" si="54"/>
        <v>0.54147526863798379</v>
      </c>
      <c r="HC73" s="39">
        <f t="shared" si="88"/>
        <v>1.0763895999803721</v>
      </c>
      <c r="HD73">
        <f t="shared" si="55"/>
        <v>1.0033837098352205</v>
      </c>
      <c r="HE73">
        <v>36</v>
      </c>
      <c r="HF73">
        <v>0</v>
      </c>
      <c r="HG73" s="39">
        <v>0</v>
      </c>
      <c r="HI73">
        <v>1980</v>
      </c>
      <c r="HJ73">
        <f t="shared" si="96"/>
        <v>228250.99999999997</v>
      </c>
      <c r="HK73">
        <f t="shared" si="97"/>
        <v>229913.03746809214</v>
      </c>
      <c r="HL73">
        <f t="shared" si="98"/>
        <v>0.53884888689534682</v>
      </c>
      <c r="HM73" s="3">
        <f t="shared" si="177"/>
        <v>0.54277258072214196</v>
      </c>
      <c r="HN73">
        <f t="shared" si="178"/>
        <v>0.93686112034065261</v>
      </c>
      <c r="HO73">
        <f t="shared" si="60"/>
        <v>0.96287357811918173</v>
      </c>
      <c r="HP73">
        <v>36</v>
      </c>
      <c r="HQ73">
        <v>0</v>
      </c>
      <c r="HS73">
        <v>1980</v>
      </c>
      <c r="HT73" s="1">
        <f t="shared" si="99"/>
        <v>60211.080203650607</v>
      </c>
      <c r="HU73" s="1">
        <f t="shared" si="100"/>
        <v>60017.3886239934</v>
      </c>
      <c r="HV73" s="3">
        <f t="shared" si="101"/>
        <v>0.50920614151677113</v>
      </c>
      <c r="HW73" s="3">
        <f t="shared" si="64"/>
        <v>0.50756808849417223</v>
      </c>
      <c r="HX73" s="39">
        <f t="shared" si="90"/>
        <v>0.79132800313113349</v>
      </c>
      <c r="HY73" s="37">
        <f t="shared" si="65"/>
        <v>0.78103353803821862</v>
      </c>
      <c r="HZ73">
        <v>24</v>
      </c>
      <c r="IA73">
        <v>13</v>
      </c>
      <c r="IB73">
        <v>0</v>
      </c>
      <c r="IC73" s="37">
        <v>0</v>
      </c>
      <c r="IE73">
        <v>1980</v>
      </c>
      <c r="IF73" s="1">
        <f t="shared" si="102"/>
        <v>132150</v>
      </c>
      <c r="IG73">
        <f t="shared" si="103"/>
        <v>135706.73438184496</v>
      </c>
      <c r="IH73">
        <f t="shared" si="104"/>
        <v>0.58918993628812577</v>
      </c>
      <c r="II73" s="5">
        <f t="shared" si="69"/>
        <v>0.60504761395617734</v>
      </c>
      <c r="IJ73" s="37">
        <f t="shared" si="91"/>
        <v>0.91572193793597956</v>
      </c>
      <c r="IK73" s="39">
        <f t="shared" si="70"/>
        <v>1.0118960598330027</v>
      </c>
      <c r="IL73">
        <f t="shared" si="182"/>
        <v>26</v>
      </c>
      <c r="IM73">
        <v>10</v>
      </c>
      <c r="IN73">
        <v>0</v>
      </c>
      <c r="IO73" s="39">
        <v>0</v>
      </c>
      <c r="IP73" s="1"/>
      <c r="IQ73">
        <v>1980</v>
      </c>
      <c r="IR73" s="42">
        <f t="shared" si="105"/>
        <v>8035574.8958055582</v>
      </c>
      <c r="IS73" s="1">
        <f t="shared" si="106"/>
        <v>8008795.7935056901</v>
      </c>
      <c r="IT73" s="1">
        <f t="shared" si="107"/>
        <v>8016081.3566771336</v>
      </c>
      <c r="IU73" s="1"/>
      <c r="IV73">
        <v>1980</v>
      </c>
      <c r="IW73" s="3">
        <f t="shared" si="108"/>
        <v>0.54679981650381393</v>
      </c>
      <c r="IX73" s="3">
        <f t="shared" si="109"/>
        <v>0.54497756876005288</v>
      </c>
      <c r="IY73" s="3">
        <f t="shared" si="110"/>
        <v>0.54547333224392658</v>
      </c>
    </row>
    <row r="74" spans="1:259" x14ac:dyDescent="0.25">
      <c r="A74">
        <v>1981</v>
      </c>
      <c r="B74" s="42">
        <v>8316.5619975605478</v>
      </c>
      <c r="C74" s="1">
        <f t="shared" si="92"/>
        <v>8270.4565782847967</v>
      </c>
      <c r="E74">
        <v>1981</v>
      </c>
      <c r="F74" s="3">
        <f t="shared" si="94"/>
        <v>0.55730599476656595</v>
      </c>
      <c r="G74" s="3">
        <f t="shared" si="82"/>
        <v>0.55421639757951446</v>
      </c>
      <c r="H74" s="3"/>
      <c r="I74">
        <v>1981</v>
      </c>
      <c r="J74">
        <f t="shared" si="83"/>
        <v>1.143051452050672</v>
      </c>
      <c r="K74">
        <f t="shared" si="84"/>
        <v>1.1202544705605029</v>
      </c>
      <c r="N74">
        <v>37</v>
      </c>
      <c r="Q74" s="1">
        <v>8233.1556516337223</v>
      </c>
      <c r="V74" s="1"/>
      <c r="W74">
        <v>7214</v>
      </c>
      <c r="X74" s="1">
        <v>2345.2079999999996</v>
      </c>
      <c r="Y74" s="29">
        <f t="shared" si="119"/>
        <v>14922.793000000001</v>
      </c>
      <c r="Z74" s="28">
        <f t="shared" si="120"/>
        <v>1.1864593242661448</v>
      </c>
      <c r="AA74" s="42"/>
      <c r="AC74">
        <v>1981</v>
      </c>
      <c r="AD74" s="8">
        <f t="shared" si="121"/>
        <v>2906449.1354061146</v>
      </c>
      <c r="AE74" s="8">
        <f t="shared" si="122"/>
        <v>2181714.0000000005</v>
      </c>
      <c r="AF74" s="8">
        <f t="shared" si="123"/>
        <v>1299771.6884444691</v>
      </c>
      <c r="AG74" s="8">
        <f t="shared" si="124"/>
        <v>762372</v>
      </c>
      <c r="AH74" s="8">
        <f t="shared" si="125"/>
        <v>731113</v>
      </c>
      <c r="AI74" s="8">
        <f t="shared" si="126"/>
        <v>236778.00000000006</v>
      </c>
      <c r="AJ74" s="8">
        <f t="shared" si="127"/>
        <v>63656.408282404773</v>
      </c>
      <c r="AK74" s="8">
        <f t="shared" si="128"/>
        <v>134707.76542755932</v>
      </c>
      <c r="AL74" s="1">
        <f t="shared" si="129"/>
        <v>8316561.9975605486</v>
      </c>
      <c r="AM74" s="9"/>
      <c r="AN74" s="9"/>
      <c r="AO74" s="9"/>
      <c r="AP74" s="9"/>
      <c r="AQ74" s="9"/>
      <c r="AR74" s="9"/>
      <c r="AS74" s="8">
        <v>762372</v>
      </c>
      <c r="AT74" s="8"/>
      <c r="AU74" s="4"/>
      <c r="AV74" s="19">
        <f>AV73+(AV81-AV63)/18</f>
        <v>0.94140669494103335</v>
      </c>
      <c r="AW74" s="1">
        <f>AV74*AX74</f>
        <v>2906449.1354061146</v>
      </c>
      <c r="AX74" s="1">
        <v>3087347</v>
      </c>
      <c r="AZ74">
        <v>2181714</v>
      </c>
      <c r="BC74">
        <v>1981</v>
      </c>
      <c r="BD74" s="1">
        <f t="shared" si="184"/>
        <v>2906449.1354061146</v>
      </c>
      <c r="BE74">
        <f t="shared" si="130"/>
        <v>2181714</v>
      </c>
      <c r="BF74" s="20">
        <v>1281685.931896945</v>
      </c>
      <c r="BG74">
        <f t="shared" si="81"/>
        <v>762372</v>
      </c>
      <c r="BH74">
        <v>731113</v>
      </c>
      <c r="BI74">
        <v>236778</v>
      </c>
      <c r="BJ74">
        <v>67588</v>
      </c>
      <c r="BK74">
        <v>137545</v>
      </c>
      <c r="BL74" s="1">
        <f>SUM(BD74:BK74)</f>
        <v>8305245.0673030596</v>
      </c>
      <c r="BM74" s="1"/>
      <c r="BQ74">
        <v>1981</v>
      </c>
      <c r="BR74" s="42">
        <v>5235.1820000000007</v>
      </c>
      <c r="BS74" s="42">
        <v>3946.9170000000004</v>
      </c>
      <c r="BT74" s="42">
        <v>2345.2079999999996</v>
      </c>
      <c r="BU74" s="42">
        <v>1318.769</v>
      </c>
      <c r="BV74" s="42">
        <v>1300.056</v>
      </c>
      <c r="BW74" s="42">
        <v>427.22400000000005</v>
      </c>
      <c r="BX74" s="42">
        <v>122.616</v>
      </c>
      <c r="BY74" s="42">
        <v>226.821</v>
      </c>
      <c r="BZ74" s="42">
        <f t="shared" si="133"/>
        <v>14922.793000000001</v>
      </c>
      <c r="CB74" s="39">
        <v>1981</v>
      </c>
      <c r="CM74">
        <v>1981</v>
      </c>
      <c r="CN74" s="3">
        <f>BD74/BR74/1000</f>
        <v>0.55517633110102271</v>
      </c>
      <c r="CO74" s="3">
        <f t="shared" si="186"/>
        <v>0.5527640941018015</v>
      </c>
      <c r="CP74" s="3">
        <f t="shared" si="186"/>
        <v>0.54651268966204503</v>
      </c>
      <c r="CQ74" s="3">
        <f t="shared" si="186"/>
        <v>0.57809366158895148</v>
      </c>
      <c r="CR74" s="3">
        <f t="shared" si="186"/>
        <v>0.56237039019857604</v>
      </c>
      <c r="CS74" s="3">
        <f t="shared" si="186"/>
        <v>0.55422448177068706</v>
      </c>
      <c r="CT74" s="3">
        <f t="shared" si="186"/>
        <v>0.55121680694199782</v>
      </c>
      <c r="CU74" s="3">
        <f t="shared" si="186"/>
        <v>0.60640328717358627</v>
      </c>
      <c r="CV74" s="3">
        <f t="shared" si="186"/>
        <v>0.55654762934144164</v>
      </c>
      <c r="CX74" s="1">
        <v>1981</v>
      </c>
      <c r="CY74" s="3">
        <f t="shared" si="143"/>
        <v>0.55517633110102271</v>
      </c>
      <c r="CZ74" s="3">
        <f>CO74</f>
        <v>0.5527640941018015</v>
      </c>
      <c r="DA74" s="25">
        <f t="shared" si="145"/>
        <v>0.55422448177068706</v>
      </c>
      <c r="DB74" s="3">
        <f t="shared" si="187"/>
        <v>0.57809366158895148</v>
      </c>
      <c r="DC74" s="3">
        <f t="shared" si="187"/>
        <v>0.56237039019857604</v>
      </c>
      <c r="DD74" s="3">
        <f t="shared" si="187"/>
        <v>0.55422448177068706</v>
      </c>
      <c r="DE74" s="25">
        <f>DE73+(DE75-DE72)/3</f>
        <v>0.51915254357020924</v>
      </c>
      <c r="DF74" s="25">
        <f>(DF73+DF75)/2</f>
        <v>0.59389459277385837</v>
      </c>
      <c r="DG74" s="3">
        <f t="shared" si="146"/>
        <v>0.55730599476656595</v>
      </c>
      <c r="DI74">
        <v>1981</v>
      </c>
      <c r="DJ74" s="1">
        <f t="shared" si="117"/>
        <v>8316.5619975605478</v>
      </c>
      <c r="DK74">
        <v>118.74422560359223</v>
      </c>
      <c r="DM74">
        <v>1981</v>
      </c>
      <c r="DN74" s="1">
        <f t="shared" si="147"/>
        <v>14278.042493812087</v>
      </c>
      <c r="DO74" s="1">
        <f t="shared" si="148"/>
        <v>14298.996659105958</v>
      </c>
      <c r="DP74" s="1"/>
      <c r="DQ74" s="3">
        <f t="shared" si="149"/>
        <v>1.6573715743885771</v>
      </c>
      <c r="DR74" s="3">
        <f t="shared" si="150"/>
        <v>1.666566059385628</v>
      </c>
      <c r="DS74" s="1"/>
      <c r="DT74" s="1">
        <v>12</v>
      </c>
      <c r="DU74" s="1">
        <f t="shared" si="180"/>
        <v>125.06453351618288</v>
      </c>
      <c r="DV74">
        <v>0</v>
      </c>
      <c r="DW74">
        <v>0</v>
      </c>
      <c r="DX74" s="1">
        <v>0</v>
      </c>
      <c r="DY74" s="2">
        <f t="shared" si="181"/>
        <v>2</v>
      </c>
      <c r="EA74" s="1">
        <v>125.44340762688613</v>
      </c>
      <c r="EB74">
        <v>554892</v>
      </c>
      <c r="EI74">
        <v>1981</v>
      </c>
      <c r="EJ74">
        <v>1139618</v>
      </c>
      <c r="EK74">
        <v>1269554</v>
      </c>
      <c r="EL74">
        <v>1316368</v>
      </c>
      <c r="EM74" s="1">
        <f t="shared" si="151"/>
        <v>3725.54</v>
      </c>
      <c r="EN74" s="42">
        <f t="shared" si="152"/>
        <v>14922.793000000001</v>
      </c>
      <c r="EO74" s="1">
        <f t="shared" si="153"/>
        <v>11197.253000000001</v>
      </c>
      <c r="EP74" s="3">
        <f t="shared" si="154"/>
        <v>0.74273234672473221</v>
      </c>
      <c r="ER74" s="4"/>
      <c r="EU74" s="3">
        <f t="shared" si="155"/>
        <v>0.24965433749566851</v>
      </c>
      <c r="FF74">
        <f t="shared" si="156"/>
        <v>1981</v>
      </c>
      <c r="FG74">
        <f t="shared" si="157"/>
        <v>2906449.1354061146</v>
      </c>
      <c r="FH74">
        <f t="shared" si="158"/>
        <v>2889114.3366188449</v>
      </c>
      <c r="FI74" s="4">
        <f t="shared" si="159"/>
        <v>0.55517633110102271</v>
      </c>
      <c r="FJ74" s="4">
        <f t="shared" si="160"/>
        <v>0.55186511884760536</v>
      </c>
      <c r="FK74">
        <f t="shared" si="161"/>
        <v>1.1273090234579064</v>
      </c>
      <c r="FL74">
        <f t="shared" si="162"/>
        <v>1.1030807296780398</v>
      </c>
      <c r="FM74">
        <v>37</v>
      </c>
      <c r="FN74">
        <v>0</v>
      </c>
      <c r="FO74">
        <v>0</v>
      </c>
      <c r="FQ74">
        <v>1981</v>
      </c>
      <c r="FR74">
        <f t="shared" si="163"/>
        <v>2181714.0000000005</v>
      </c>
      <c r="FS74">
        <f t="shared" si="164"/>
        <v>2182213.9512504423</v>
      </c>
      <c r="FT74" s="3">
        <f t="shared" si="165"/>
        <v>0.55276409410180161</v>
      </c>
      <c r="FU74" s="3">
        <f t="shared" si="39"/>
        <v>0.5528907629044244</v>
      </c>
      <c r="FV74">
        <f t="shared" si="93"/>
        <v>0.9810735311747325</v>
      </c>
      <c r="FW74" s="39">
        <f t="shared" si="40"/>
        <v>0.98191407706449529</v>
      </c>
      <c r="FX74">
        <v>37</v>
      </c>
      <c r="FY74" s="1">
        <v>1</v>
      </c>
      <c r="FZ74" s="42">
        <v>0</v>
      </c>
      <c r="GA74" s="42"/>
      <c r="GB74" s="42"/>
      <c r="GC74">
        <v>1981</v>
      </c>
      <c r="GD74">
        <f t="shared" si="166"/>
        <v>1299771.6884444691</v>
      </c>
      <c r="GE74">
        <f t="shared" si="167"/>
        <v>1273308.4110372609</v>
      </c>
      <c r="GF74">
        <f t="shared" si="168"/>
        <v>0.55422448177068706</v>
      </c>
      <c r="GG74" s="3">
        <f t="shared" si="169"/>
        <v>0.54294050294782426</v>
      </c>
      <c r="GH74">
        <f t="shared" si="118"/>
        <v>1.0664723668128853</v>
      </c>
      <c r="GI74">
        <f t="shared" si="170"/>
        <v>0.98843754903700187</v>
      </c>
      <c r="GJ74">
        <v>37</v>
      </c>
      <c r="GK74">
        <v>0</v>
      </c>
      <c r="GM74">
        <v>1981</v>
      </c>
      <c r="GN74">
        <f t="shared" si="171"/>
        <v>762372</v>
      </c>
      <c r="GO74">
        <f t="shared" si="172"/>
        <v>765598.71159680584</v>
      </c>
      <c r="GP74" s="3">
        <f t="shared" si="173"/>
        <v>0.57809366158895148</v>
      </c>
      <c r="GQ74" s="3">
        <f t="shared" si="49"/>
        <v>0.58054042186069421</v>
      </c>
      <c r="GR74">
        <f t="shared" si="87"/>
        <v>1.3364717635600003</v>
      </c>
      <c r="GS74" s="39">
        <f t="shared" si="50"/>
        <v>1.356933455616357</v>
      </c>
      <c r="GT74">
        <v>37</v>
      </c>
      <c r="GU74">
        <v>0</v>
      </c>
      <c r="GV74" s="39">
        <v>0</v>
      </c>
      <c r="GX74">
        <v>1981</v>
      </c>
      <c r="GY74">
        <f t="shared" si="174"/>
        <v>731113</v>
      </c>
      <c r="GZ74">
        <f t="shared" si="175"/>
        <v>715541.02971178922</v>
      </c>
      <c r="HA74">
        <f t="shared" si="176"/>
        <v>0.56237039019857604</v>
      </c>
      <c r="HB74" s="3">
        <f t="shared" si="54"/>
        <v>0.55039246748739223</v>
      </c>
      <c r="HC74" s="39">
        <f t="shared" si="88"/>
        <v>1.1524601515872579</v>
      </c>
      <c r="HD74">
        <f t="shared" si="55"/>
        <v>1.065675283527334</v>
      </c>
      <c r="HE74">
        <v>37</v>
      </c>
      <c r="HF74">
        <v>0</v>
      </c>
      <c r="HG74" s="39">
        <v>0</v>
      </c>
      <c r="HI74">
        <v>1981</v>
      </c>
      <c r="HJ74">
        <f t="shared" si="96"/>
        <v>236778.00000000006</v>
      </c>
      <c r="HK74">
        <f t="shared" si="97"/>
        <v>236210.93773118695</v>
      </c>
      <c r="HL74">
        <f t="shared" si="98"/>
        <v>0.55422448177068717</v>
      </c>
      <c r="HM74" s="3">
        <f t="shared" si="177"/>
        <v>0.55289716338779404</v>
      </c>
      <c r="HN74">
        <f t="shared" si="178"/>
        <v>1.0406011187280388</v>
      </c>
      <c r="HO74">
        <f t="shared" si="60"/>
        <v>1.0314464171089293</v>
      </c>
      <c r="HP74">
        <v>37</v>
      </c>
      <c r="HQ74">
        <v>0</v>
      </c>
      <c r="HS74">
        <v>1981</v>
      </c>
      <c r="HT74" s="1">
        <f t="shared" si="99"/>
        <v>63656.408282404773</v>
      </c>
      <c r="HU74" s="1">
        <f t="shared" si="100"/>
        <v>62759.380594090748</v>
      </c>
      <c r="HV74" s="3">
        <f t="shared" si="101"/>
        <v>0.51915254357020924</v>
      </c>
      <c r="HW74" s="3">
        <f t="shared" si="64"/>
        <v>0.51183679612848854</v>
      </c>
      <c r="HX74" s="39">
        <f t="shared" si="90"/>
        <v>0.85472553743575785</v>
      </c>
      <c r="HY74" s="37">
        <f t="shared" si="65"/>
        <v>0.8079446373227841</v>
      </c>
      <c r="HZ74">
        <v>24</v>
      </c>
      <c r="IA74">
        <v>14</v>
      </c>
      <c r="IB74">
        <v>0</v>
      </c>
      <c r="IC74" s="37">
        <v>0</v>
      </c>
      <c r="IE74">
        <v>1981</v>
      </c>
      <c r="IF74" s="1">
        <f t="shared" si="102"/>
        <v>134707.76542755932</v>
      </c>
      <c r="IG74">
        <f t="shared" si="103"/>
        <v>138075.40832427671</v>
      </c>
      <c r="IH74">
        <f t="shared" si="104"/>
        <v>0.59389459277385837</v>
      </c>
      <c r="II74" s="5">
        <f t="shared" si="69"/>
        <v>0.60874173169272994</v>
      </c>
      <c r="IJ74" s="37">
        <f t="shared" si="91"/>
        <v>0.94382793559021405</v>
      </c>
      <c r="IK74" s="39">
        <f t="shared" si="70"/>
        <v>1.0349207118416515</v>
      </c>
      <c r="IL74">
        <f t="shared" si="182"/>
        <v>26</v>
      </c>
      <c r="IM74">
        <v>11</v>
      </c>
      <c r="IN74">
        <v>0</v>
      </c>
      <c r="IO74" s="39">
        <v>0</v>
      </c>
      <c r="IP74" s="1"/>
      <c r="IQ74">
        <v>1981</v>
      </c>
      <c r="IR74" s="42">
        <f t="shared" si="105"/>
        <v>8316561.9975605486</v>
      </c>
      <c r="IS74" s="1">
        <f t="shared" si="106"/>
        <v>8262822.1668646978</v>
      </c>
      <c r="IT74" s="1">
        <f t="shared" si="107"/>
        <v>8270456.5782847963</v>
      </c>
      <c r="IU74" s="1"/>
      <c r="IV74">
        <v>1981</v>
      </c>
      <c r="IW74" s="3">
        <f t="shared" si="108"/>
        <v>0.55730599476656595</v>
      </c>
      <c r="IX74" s="3">
        <f t="shared" si="109"/>
        <v>0.55370480357562402</v>
      </c>
      <c r="IY74" s="3">
        <f t="shared" si="110"/>
        <v>0.55421639757951446</v>
      </c>
    </row>
    <row r="75" spans="1:259" x14ac:dyDescent="0.25">
      <c r="A75">
        <v>1982</v>
      </c>
      <c r="B75" s="42">
        <v>8579.5478607550431</v>
      </c>
      <c r="C75" s="1">
        <f t="shared" si="92"/>
        <v>8543.6767080772934</v>
      </c>
      <c r="E75">
        <v>1982</v>
      </c>
      <c r="F75" s="3">
        <f t="shared" si="94"/>
        <v>0.56504600960042983</v>
      </c>
      <c r="G75" s="3">
        <f t="shared" si="82"/>
        <v>0.562683548080395</v>
      </c>
      <c r="H75" s="3"/>
      <c r="I75">
        <v>1982</v>
      </c>
      <c r="J75">
        <f t="shared" si="83"/>
        <v>1.2013794050411131</v>
      </c>
      <c r="K75">
        <f t="shared" si="84"/>
        <v>1.1833847654214644</v>
      </c>
      <c r="N75">
        <v>38</v>
      </c>
      <c r="Q75" s="1">
        <v>8523.6544890804744</v>
      </c>
      <c r="V75" s="1"/>
      <c r="W75">
        <v>7445</v>
      </c>
      <c r="X75" s="1">
        <v>2424.5860000000002</v>
      </c>
      <c r="Y75" s="29">
        <f t="shared" si="119"/>
        <v>15183.803999999998</v>
      </c>
      <c r="Z75" s="28">
        <f t="shared" si="120"/>
        <v>1.1900262226101945</v>
      </c>
      <c r="AA75" s="42"/>
      <c r="AC75">
        <v>1982</v>
      </c>
      <c r="AD75" s="8">
        <f t="shared" si="121"/>
        <v>2993968.6675342312</v>
      </c>
      <c r="AE75" s="8">
        <f t="shared" si="122"/>
        <v>2255439</v>
      </c>
      <c r="AF75" s="8">
        <f t="shared" si="123"/>
        <v>1347343.1932208121</v>
      </c>
      <c r="AG75" s="8">
        <f t="shared" si="124"/>
        <v>779110</v>
      </c>
      <c r="AH75" s="8">
        <f t="shared" si="125"/>
        <v>756816</v>
      </c>
      <c r="AI75" s="8">
        <f t="shared" si="126"/>
        <v>238864.99999999997</v>
      </c>
      <c r="AJ75" s="8">
        <f t="shared" si="127"/>
        <v>68949.000000000015</v>
      </c>
      <c r="AK75" s="8">
        <f t="shared" si="128"/>
        <v>139057.00000000003</v>
      </c>
      <c r="AL75" s="1">
        <f t="shared" si="129"/>
        <v>8579547.8607550431</v>
      </c>
      <c r="AM75" s="9"/>
      <c r="AN75" s="9"/>
      <c r="AO75" s="9"/>
      <c r="AP75" s="9"/>
      <c r="AQ75" s="9"/>
      <c r="AR75" s="9"/>
      <c r="AS75" s="8">
        <v>779110</v>
      </c>
      <c r="AT75" s="8"/>
      <c r="AU75" s="4"/>
      <c r="AV75" s="19">
        <f>AV74+(AV81-AV63)/18</f>
        <v>0.93608003084476366</v>
      </c>
      <c r="AW75" s="1">
        <f t="shared" si="183"/>
        <v>2993968.6675342312</v>
      </c>
      <c r="AX75" s="1">
        <v>3198411</v>
      </c>
      <c r="AZ75">
        <v>2255439</v>
      </c>
      <c r="BC75">
        <v>1982</v>
      </c>
      <c r="BD75" s="1">
        <f t="shared" si="184"/>
        <v>2993968.6675342312</v>
      </c>
      <c r="BE75">
        <f t="shared" si="130"/>
        <v>2255439</v>
      </c>
      <c r="BF75" s="20">
        <v>1347343.1932208126</v>
      </c>
      <c r="BG75">
        <f t="shared" si="81"/>
        <v>779110</v>
      </c>
      <c r="BH75">
        <v>756816</v>
      </c>
      <c r="BI75">
        <v>238865</v>
      </c>
      <c r="BJ75">
        <v>68949</v>
      </c>
      <c r="BK75">
        <v>139057</v>
      </c>
      <c r="BL75">
        <f t="shared" si="131"/>
        <v>8579547.860755045</v>
      </c>
      <c r="BM75" s="1">
        <f t="shared" si="132"/>
        <v>7232204.6675342321</v>
      </c>
      <c r="BQ75">
        <v>1982</v>
      </c>
      <c r="BR75" s="42">
        <v>5303.8780000000006</v>
      </c>
      <c r="BS75" s="42">
        <v>3992.87</v>
      </c>
      <c r="BT75" s="42">
        <v>2424.5860000000002</v>
      </c>
      <c r="BU75" s="42">
        <v>1331.1080000000002</v>
      </c>
      <c r="BV75" s="42">
        <v>1338.8990000000001</v>
      </c>
      <c r="BW75" s="42">
        <v>429.84500000000003</v>
      </c>
      <c r="BX75" s="42">
        <v>130.31400000000002</v>
      </c>
      <c r="BY75" s="42">
        <v>232.304</v>
      </c>
      <c r="BZ75" s="42">
        <f t="shared" si="133"/>
        <v>15183.803999999998</v>
      </c>
      <c r="CB75" s="39">
        <v>1982</v>
      </c>
      <c r="CM75">
        <v>1982</v>
      </c>
      <c r="CN75" s="3">
        <f t="shared" si="134"/>
        <v>0.56448671472726764</v>
      </c>
      <c r="CO75" s="3">
        <f t="shared" si="135"/>
        <v>0.56486662475863225</v>
      </c>
      <c r="CP75" s="3">
        <f t="shared" si="136"/>
        <v>0.5557003105770687</v>
      </c>
      <c r="CQ75" s="3">
        <f t="shared" si="137"/>
        <v>0.58530938135748556</v>
      </c>
      <c r="CR75" s="3">
        <f t="shared" si="138"/>
        <v>0.56525249477369088</v>
      </c>
      <c r="CS75" s="3">
        <f t="shared" si="139"/>
        <v>0.55570031057706837</v>
      </c>
      <c r="CT75" s="3">
        <f t="shared" si="140"/>
        <v>0.52909894562364745</v>
      </c>
      <c r="CU75" s="3">
        <f t="shared" si="141"/>
        <v>0.59859924925959096</v>
      </c>
      <c r="CV75" s="3">
        <f t="shared" si="142"/>
        <v>0.56504600960042994</v>
      </c>
      <c r="CX75" s="1">
        <v>1982</v>
      </c>
      <c r="CY75" s="3">
        <f t="shared" si="143"/>
        <v>0.56448671472726764</v>
      </c>
      <c r="CZ75" s="3">
        <f>CO75</f>
        <v>0.56486662475863225</v>
      </c>
      <c r="DA75" s="25">
        <f t="shared" si="145"/>
        <v>0.55570031057706837</v>
      </c>
      <c r="DB75" s="3">
        <f>CQ75</f>
        <v>0.58530938135748556</v>
      </c>
      <c r="DC75" s="3">
        <f t="shared" ref="DC75:DF77" si="188">CR75</f>
        <v>0.56525249477369088</v>
      </c>
      <c r="DD75" s="3">
        <f t="shared" si="188"/>
        <v>0.55570031057706837</v>
      </c>
      <c r="DE75" s="3">
        <f t="shared" si="188"/>
        <v>0.52909894562364745</v>
      </c>
      <c r="DF75" s="3">
        <f t="shared" si="188"/>
        <v>0.59859924925959096</v>
      </c>
      <c r="DG75" s="3">
        <f t="shared" si="146"/>
        <v>0.56504600960042983</v>
      </c>
      <c r="DI75">
        <v>1982</v>
      </c>
      <c r="DJ75" s="1">
        <f t="shared" si="117"/>
        <v>8579.5478607550431</v>
      </c>
      <c r="DK75">
        <v>124.2782725956002</v>
      </c>
      <c r="DM75">
        <v>1982</v>
      </c>
      <c r="DN75" s="1">
        <f t="shared" si="147"/>
        <v>14485.410491627363</v>
      </c>
      <c r="DO75" s="1">
        <f t="shared" si="148"/>
        <v>14420.396124938201</v>
      </c>
      <c r="DP75" s="1"/>
      <c r="DQ75" s="3">
        <f t="shared" si="149"/>
        <v>1.7510323970200292</v>
      </c>
      <c r="DR75" s="3">
        <f t="shared" si="150"/>
        <v>1.7210077516544622</v>
      </c>
      <c r="DS75" s="1"/>
      <c r="DT75" s="1">
        <v>13</v>
      </c>
      <c r="DU75" s="1">
        <f t="shared" si="180"/>
        <v>122.44419016499516</v>
      </c>
      <c r="DV75">
        <v>0</v>
      </c>
      <c r="DW75">
        <v>0</v>
      </c>
      <c r="DX75" s="1">
        <v>0</v>
      </c>
      <c r="DY75" s="2">
        <f t="shared" si="181"/>
        <v>2</v>
      </c>
      <c r="EA75" s="1">
        <v>120.96696365391453</v>
      </c>
      <c r="EB75">
        <v>571993</v>
      </c>
      <c r="EI75">
        <v>1982</v>
      </c>
      <c r="EJ75">
        <v>1155274</v>
      </c>
      <c r="EK75">
        <v>1235285</v>
      </c>
      <c r="EL75">
        <v>1354427</v>
      </c>
      <c r="EM75" s="1">
        <f t="shared" si="151"/>
        <v>3744.9859999999999</v>
      </c>
      <c r="EN75" s="42">
        <f t="shared" si="152"/>
        <v>15183.803999999998</v>
      </c>
      <c r="EO75" s="1">
        <f t="shared" si="153"/>
        <v>11438.817999999999</v>
      </c>
      <c r="EP75" s="3">
        <f t="shared" si="154"/>
        <v>0.75003797252085347</v>
      </c>
      <c r="ER75" s="4">
        <f>CV75*EN75/EO75</f>
        <v>0.75003797252085358</v>
      </c>
      <c r="EU75" s="3">
        <f t="shared" si="155"/>
        <v>0.24664346299517567</v>
      </c>
      <c r="FF75">
        <f t="shared" si="156"/>
        <v>1982</v>
      </c>
      <c r="FG75">
        <f t="shared" si="157"/>
        <v>2993968.6675342312</v>
      </c>
      <c r="FH75">
        <f t="shared" si="158"/>
        <v>2973036.8711385853</v>
      </c>
      <c r="FI75" s="4">
        <f t="shared" si="159"/>
        <v>0.56448671472726764</v>
      </c>
      <c r="FJ75" s="4">
        <f t="shared" si="160"/>
        <v>0.56054020683329919</v>
      </c>
      <c r="FK75">
        <f t="shared" si="161"/>
        <v>1.197103635552488</v>
      </c>
      <c r="FL75">
        <f t="shared" si="162"/>
        <v>1.1672066703664774</v>
      </c>
      <c r="FM75">
        <v>38</v>
      </c>
      <c r="FN75">
        <v>0</v>
      </c>
      <c r="FO75">
        <v>0</v>
      </c>
      <c r="FQ75">
        <v>1982</v>
      </c>
      <c r="FR75">
        <f t="shared" si="163"/>
        <v>2255439</v>
      </c>
      <c r="FS75">
        <f t="shared" si="164"/>
        <v>2242565.5374276354</v>
      </c>
      <c r="FT75" s="3">
        <f t="shared" si="165"/>
        <v>0.56486662475863225</v>
      </c>
      <c r="FU75" s="3">
        <f t="shared" si="39"/>
        <v>0.56164251213478911</v>
      </c>
      <c r="FV75">
        <f t="shared" si="93"/>
        <v>1.0629063405494297</v>
      </c>
      <c r="FW75" s="39">
        <f t="shared" si="40"/>
        <v>1.0407946510746382</v>
      </c>
      <c r="FX75">
        <v>38</v>
      </c>
      <c r="FY75" s="1">
        <v>1</v>
      </c>
      <c r="FZ75" s="42">
        <v>0</v>
      </c>
      <c r="GA75" s="42"/>
      <c r="GB75" s="42"/>
      <c r="GC75">
        <v>1982</v>
      </c>
      <c r="GD75">
        <f t="shared" si="166"/>
        <v>1347343.1932208121</v>
      </c>
      <c r="GE75">
        <f t="shared" si="167"/>
        <v>1338209.7672918476</v>
      </c>
      <c r="GF75">
        <f t="shared" si="168"/>
        <v>0.55570031057706837</v>
      </c>
      <c r="GG75" s="3">
        <f t="shared" si="169"/>
        <v>0.55193330626005732</v>
      </c>
      <c r="GH75">
        <f t="shared" si="118"/>
        <v>1.0768977216258877</v>
      </c>
      <c r="GI75">
        <f t="shared" si="170"/>
        <v>1.0503915243538899</v>
      </c>
      <c r="GJ75">
        <v>38</v>
      </c>
      <c r="GK75">
        <v>0</v>
      </c>
      <c r="GM75">
        <v>1982</v>
      </c>
      <c r="GN75">
        <f t="shared" si="171"/>
        <v>779110</v>
      </c>
      <c r="GO75">
        <f t="shared" si="172"/>
        <v>782278.96343525208</v>
      </c>
      <c r="GP75" s="3">
        <f t="shared" si="173"/>
        <v>0.58530938135748556</v>
      </c>
      <c r="GQ75" s="3">
        <f t="shared" si="49"/>
        <v>0.58769007731547851</v>
      </c>
      <c r="GR75">
        <f t="shared" si="87"/>
        <v>1.3975427660766355</v>
      </c>
      <c r="GS75" s="39">
        <f t="shared" si="50"/>
        <v>1.418192496141734</v>
      </c>
      <c r="GT75">
        <v>38</v>
      </c>
      <c r="GU75">
        <v>0</v>
      </c>
      <c r="GV75" s="39">
        <v>0</v>
      </c>
      <c r="GX75">
        <v>1982</v>
      </c>
      <c r="GY75">
        <f t="shared" si="174"/>
        <v>756816</v>
      </c>
      <c r="GZ75">
        <f t="shared" si="175"/>
        <v>748502.09497394098</v>
      </c>
      <c r="HA75">
        <f t="shared" si="176"/>
        <v>0.56525249477369088</v>
      </c>
      <c r="HB75" s="3">
        <f t="shared" si="54"/>
        <v>0.55904298604595337</v>
      </c>
      <c r="HC75" s="39">
        <f t="shared" si="88"/>
        <v>1.17393041995637</v>
      </c>
      <c r="HD75">
        <f t="shared" si="55"/>
        <v>1.1279668572194474</v>
      </c>
      <c r="HE75">
        <v>38</v>
      </c>
      <c r="HF75">
        <v>0</v>
      </c>
      <c r="HG75" s="39">
        <v>0</v>
      </c>
      <c r="HI75">
        <v>1982</v>
      </c>
      <c r="HJ75">
        <f t="shared" si="96"/>
        <v>238864.99999999997</v>
      </c>
      <c r="HK75">
        <f t="shared" si="97"/>
        <v>241872.8294762701</v>
      </c>
      <c r="HL75">
        <f t="shared" si="98"/>
        <v>0.55570031057706837</v>
      </c>
      <c r="HM75" s="3">
        <f t="shared" si="177"/>
        <v>0.56269778519296509</v>
      </c>
      <c r="HN75">
        <f t="shared" si="178"/>
        <v>1.050827381237921</v>
      </c>
      <c r="HO75">
        <f t="shared" si="60"/>
        <v>1.1000192560986763</v>
      </c>
      <c r="HP75">
        <v>38</v>
      </c>
      <c r="HQ75">
        <v>0</v>
      </c>
      <c r="HS75">
        <v>1982</v>
      </c>
      <c r="HT75" s="1">
        <f t="shared" si="99"/>
        <v>68949.000000000015</v>
      </c>
      <c r="HU75" s="1">
        <f t="shared" si="100"/>
        <v>67250.06380630497</v>
      </c>
      <c r="HV75" s="3">
        <f t="shared" si="101"/>
        <v>0.52909894562364757</v>
      </c>
      <c r="HW75" s="3">
        <f t="shared" si="64"/>
        <v>0.51606169564517212</v>
      </c>
      <c r="HX75" s="39">
        <f t="shared" si="90"/>
        <v>0.91978637024885501</v>
      </c>
      <c r="HY75" s="37">
        <f t="shared" si="65"/>
        <v>0.83485573660734969</v>
      </c>
      <c r="HZ75">
        <v>24</v>
      </c>
      <c r="IA75">
        <v>15</v>
      </c>
      <c r="IB75">
        <v>0</v>
      </c>
      <c r="IC75" s="37">
        <v>0</v>
      </c>
      <c r="IE75">
        <v>1982</v>
      </c>
      <c r="IF75" s="1">
        <f t="shared" si="102"/>
        <v>139057.00000000003</v>
      </c>
      <c r="IG75">
        <f t="shared" si="103"/>
        <v>142261.94917725713</v>
      </c>
      <c r="IH75">
        <f t="shared" si="104"/>
        <v>0.59859924925959107</v>
      </c>
      <c r="II75" s="5">
        <f t="shared" si="69"/>
        <v>0.61239560738195264</v>
      </c>
      <c r="IJ75" s="37">
        <f t="shared" si="91"/>
        <v>0.97228567894268769</v>
      </c>
      <c r="IK75" s="39">
        <f t="shared" si="70"/>
        <v>1.0579453638503002</v>
      </c>
      <c r="IL75">
        <f t="shared" si="182"/>
        <v>26</v>
      </c>
      <c r="IM75">
        <v>12</v>
      </c>
      <c r="IN75">
        <v>0</v>
      </c>
      <c r="IO75" s="39">
        <v>0</v>
      </c>
      <c r="IP75" s="1"/>
      <c r="IQ75">
        <v>1982</v>
      </c>
      <c r="IR75" s="42">
        <f t="shared" si="105"/>
        <v>8579547.8607550431</v>
      </c>
      <c r="IS75" s="1">
        <f t="shared" si="106"/>
        <v>8535978.0767270941</v>
      </c>
      <c r="IT75" s="1">
        <f t="shared" si="107"/>
        <v>8543676.7080772929</v>
      </c>
      <c r="IU75" s="1"/>
      <c r="IV75">
        <v>1982</v>
      </c>
      <c r="IW75" s="3">
        <f t="shared" si="108"/>
        <v>0.56504600960042983</v>
      </c>
      <c r="IX75" s="3">
        <f t="shared" si="109"/>
        <v>0.56217651892286646</v>
      </c>
      <c r="IY75" s="3">
        <f t="shared" si="110"/>
        <v>0.562683548080395</v>
      </c>
    </row>
    <row r="76" spans="1:259" x14ac:dyDescent="0.25">
      <c r="A76">
        <v>1983</v>
      </c>
      <c r="B76" s="42">
        <v>8808.2889595691377</v>
      </c>
      <c r="C76" s="1">
        <f t="shared" si="92"/>
        <v>8787.454675975072</v>
      </c>
      <c r="E76">
        <v>1983</v>
      </c>
      <c r="F76" s="3">
        <f t="shared" si="94"/>
        <v>0.57222505998285844</v>
      </c>
      <c r="G76" s="3">
        <f t="shared" si="82"/>
        <v>0.57087157359815455</v>
      </c>
      <c r="H76" s="3"/>
      <c r="I76">
        <v>1983</v>
      </c>
      <c r="J76">
        <f t="shared" si="83"/>
        <v>1.2571638648814172</v>
      </c>
      <c r="K76">
        <f t="shared" si="84"/>
        <v>1.2465150602824264</v>
      </c>
      <c r="N76">
        <v>39</v>
      </c>
      <c r="Q76" s="1">
        <v>8751.5291266084241</v>
      </c>
      <c r="V76" s="1"/>
      <c r="W76">
        <v>7767</v>
      </c>
      <c r="X76" s="1">
        <v>2482.2820000000002</v>
      </c>
      <c r="Y76" s="29">
        <f t="shared" si="119"/>
        <v>15393.049999999997</v>
      </c>
      <c r="Z76" s="28">
        <f t="shared" si="120"/>
        <v>1.1922644725704932</v>
      </c>
      <c r="AA76" s="42"/>
      <c r="AC76">
        <v>1983</v>
      </c>
      <c r="AD76" s="8">
        <f t="shared" si="121"/>
        <v>3048216.3453479516</v>
      </c>
      <c r="AE76" s="8">
        <f t="shared" si="122"/>
        <v>2318698.0000000005</v>
      </c>
      <c r="AF76" s="8">
        <f t="shared" si="123"/>
        <v>1400620.6142211852</v>
      </c>
      <c r="AG76" s="8">
        <f t="shared" si="124"/>
        <v>797970.99999999988</v>
      </c>
      <c r="AH76" s="8">
        <f t="shared" si="125"/>
        <v>780617.99999999988</v>
      </c>
      <c r="AI76" s="8">
        <f t="shared" si="126"/>
        <v>244208.99999999997</v>
      </c>
      <c r="AJ76" s="8">
        <f t="shared" si="127"/>
        <v>72972</v>
      </c>
      <c r="AK76" s="8">
        <f t="shared" si="128"/>
        <v>144984</v>
      </c>
      <c r="AL76" s="1">
        <f t="shared" si="129"/>
        <v>8808288.9595691375</v>
      </c>
      <c r="AM76" s="9"/>
      <c r="AN76" s="9"/>
      <c r="AO76" s="9"/>
      <c r="AP76" s="9"/>
      <c r="AQ76" s="9"/>
      <c r="AR76" s="9"/>
      <c r="AS76" s="8">
        <v>797971</v>
      </c>
      <c r="AT76" s="8"/>
      <c r="AU76" s="4"/>
      <c r="AV76" s="19">
        <f>AV75+(AV81-AV63)/18</f>
        <v>0.93075336674849396</v>
      </c>
      <c r="AW76" s="1">
        <f t="shared" si="183"/>
        <v>3048216.3453479512</v>
      </c>
      <c r="AX76" s="1">
        <v>3274999</v>
      </c>
      <c r="AZ76">
        <v>2318698</v>
      </c>
      <c r="BC76">
        <v>1983</v>
      </c>
      <c r="BD76" s="1">
        <f t="shared" si="184"/>
        <v>3048216.3453479512</v>
      </c>
      <c r="BE76">
        <f t="shared" si="130"/>
        <v>2318698</v>
      </c>
      <c r="BF76" s="20">
        <v>1400620.6142211852</v>
      </c>
      <c r="BG76">
        <f t="shared" si="81"/>
        <v>797971</v>
      </c>
      <c r="BH76">
        <v>780618</v>
      </c>
      <c r="BI76">
        <v>244209</v>
      </c>
      <c r="BJ76">
        <v>72972</v>
      </c>
      <c r="BK76">
        <v>144984</v>
      </c>
      <c r="BL76">
        <f t="shared" si="131"/>
        <v>8808288.9595691375</v>
      </c>
      <c r="BM76" s="1">
        <f t="shared" si="132"/>
        <v>7407668.3453479521</v>
      </c>
      <c r="BQ76">
        <v>1983</v>
      </c>
      <c r="BR76" s="42">
        <v>5353.259</v>
      </c>
      <c r="BS76" s="42">
        <v>4035.7020000000002</v>
      </c>
      <c r="BT76" s="42">
        <v>2482.2820000000002</v>
      </c>
      <c r="BU76" s="42">
        <v>1345.7750000000001</v>
      </c>
      <c r="BV76" s="42">
        <v>1369.05</v>
      </c>
      <c r="BW76" s="42">
        <v>432.80499999999995</v>
      </c>
      <c r="BX76" s="42">
        <v>135.916</v>
      </c>
      <c r="BY76" s="42">
        <v>238.261</v>
      </c>
      <c r="BZ76" s="42">
        <f t="shared" si="133"/>
        <v>15393.049999999997</v>
      </c>
      <c r="CB76" s="39">
        <v>1983</v>
      </c>
      <c r="CM76">
        <v>1983</v>
      </c>
      <c r="CN76" s="3">
        <f t="shared" si="134"/>
        <v>0.56941320144382168</v>
      </c>
      <c r="CO76" s="3">
        <f t="shared" si="135"/>
        <v>0.57454638622970677</v>
      </c>
      <c r="CP76" s="3">
        <f t="shared" si="136"/>
        <v>0.56424717829045412</v>
      </c>
      <c r="CQ76" s="3">
        <f t="shared" si="137"/>
        <v>0.59294532889970453</v>
      </c>
      <c r="CR76" s="3">
        <f t="shared" si="138"/>
        <v>0.57018954749643913</v>
      </c>
      <c r="CS76" s="3">
        <f t="shared" si="139"/>
        <v>0.56424717829045412</v>
      </c>
      <c r="CT76" s="3">
        <f t="shared" si="140"/>
        <v>0.53689043232584832</v>
      </c>
      <c r="CU76" s="3">
        <f t="shared" si="141"/>
        <v>0.60850915592564458</v>
      </c>
      <c r="CV76" s="3">
        <f t="shared" si="142"/>
        <v>0.57222505998285844</v>
      </c>
      <c r="CX76" s="1">
        <v>1983</v>
      </c>
      <c r="CY76" s="3">
        <f t="shared" ref="CY76:CZ80" si="189">CN76</f>
        <v>0.56941320144382168</v>
      </c>
      <c r="CZ76" s="3">
        <f t="shared" si="189"/>
        <v>0.57454638622970677</v>
      </c>
      <c r="DA76" s="25">
        <f t="shared" si="145"/>
        <v>0.56424717829045412</v>
      </c>
      <c r="DB76" s="3">
        <f>CQ76</f>
        <v>0.59294532889970453</v>
      </c>
      <c r="DC76" s="3">
        <f t="shared" si="188"/>
        <v>0.57018954749643913</v>
      </c>
      <c r="DD76" s="3">
        <f t="shared" si="188"/>
        <v>0.56424717829045412</v>
      </c>
      <c r="DE76" s="3">
        <f t="shared" si="188"/>
        <v>0.53689043232584832</v>
      </c>
      <c r="DF76" s="3">
        <f t="shared" si="188"/>
        <v>0.60850915592564458</v>
      </c>
      <c r="DG76" s="3">
        <f t="shared" si="146"/>
        <v>0.57222505998285844</v>
      </c>
      <c r="DI76">
        <v>1983</v>
      </c>
      <c r="DJ76" s="1">
        <f t="shared" si="117"/>
        <v>8808.2889595691377</v>
      </c>
      <c r="DK76">
        <v>124.94097552363543</v>
      </c>
      <c r="DM76">
        <v>1983</v>
      </c>
      <c r="DN76" s="1">
        <f t="shared" si="147"/>
        <v>14184.477382284582</v>
      </c>
      <c r="DO76" s="1">
        <f t="shared" si="148"/>
        <v>14032.16571232925</v>
      </c>
      <c r="DP76" s="1"/>
      <c r="DQ76" s="3">
        <f t="shared" si="149"/>
        <v>1.6170003256331826</v>
      </c>
      <c r="DR76" s="3">
        <f t="shared" si="150"/>
        <v>1.5535197544102817</v>
      </c>
      <c r="DS76" s="1"/>
      <c r="DT76" s="1">
        <v>14</v>
      </c>
      <c r="DU76" s="1">
        <f t="shared" si="180"/>
        <v>124.81046497217653</v>
      </c>
      <c r="DV76">
        <v>0</v>
      </c>
      <c r="DW76">
        <v>0</v>
      </c>
      <c r="DX76" s="1">
        <v>0</v>
      </c>
      <c r="DY76" s="2">
        <f t="shared" si="181"/>
        <v>-1.9844648448494984</v>
      </c>
      <c r="EA76" s="1">
        <v>126.70353278564885</v>
      </c>
      <c r="EB76">
        <v>560642</v>
      </c>
      <c r="EI76">
        <v>1983</v>
      </c>
      <c r="EJ76">
        <v>1170235</v>
      </c>
      <c r="EK76">
        <v>1209383</v>
      </c>
      <c r="EL76">
        <v>1371402</v>
      </c>
      <c r="EM76" s="1">
        <f t="shared" si="151"/>
        <v>3751.02</v>
      </c>
      <c r="EN76" s="42">
        <f t="shared" si="152"/>
        <v>15393.049999999997</v>
      </c>
      <c r="EO76" s="1">
        <f t="shared" si="153"/>
        <v>11642.029999999997</v>
      </c>
      <c r="EP76" s="3">
        <f t="shared" si="154"/>
        <v>0.75659390669575155</v>
      </c>
      <c r="ER76" s="4">
        <f>CV76*EN76/EO76</f>
        <v>0.75659390669575155</v>
      </c>
      <c r="EU76" s="3">
        <f t="shared" si="155"/>
        <v>0.24368270095919917</v>
      </c>
      <c r="FF76">
        <f t="shared" si="156"/>
        <v>1983</v>
      </c>
      <c r="FG76">
        <f t="shared" si="157"/>
        <v>3048216.3453479516</v>
      </c>
      <c r="FH76">
        <f t="shared" si="158"/>
        <v>3045619.0409382582</v>
      </c>
      <c r="FI76" s="4">
        <f t="shared" si="159"/>
        <v>0.56941320144382179</v>
      </c>
      <c r="FJ76" s="4">
        <f t="shared" si="160"/>
        <v>0.56892801953693217</v>
      </c>
      <c r="FK76">
        <f t="shared" si="161"/>
        <v>1.2351108394982342</v>
      </c>
      <c r="FL76">
        <f t="shared" si="162"/>
        <v>1.231332611054915</v>
      </c>
      <c r="FM76">
        <v>39</v>
      </c>
      <c r="FN76">
        <v>0</v>
      </c>
      <c r="FO76">
        <v>0</v>
      </c>
      <c r="FQ76">
        <v>1983</v>
      </c>
      <c r="FR76">
        <f t="shared" si="163"/>
        <v>2318698.0000000005</v>
      </c>
      <c r="FS76">
        <f t="shared" si="164"/>
        <v>2300961.2590310182</v>
      </c>
      <c r="FT76" s="3">
        <f t="shared" si="165"/>
        <v>0.57454638622970688</v>
      </c>
      <c r="FU76" s="3">
        <f t="shared" si="39"/>
        <v>0.57015142818548503</v>
      </c>
      <c r="FV76">
        <f t="shared" si="93"/>
        <v>1.1307760457039184</v>
      </c>
      <c r="FW76" s="39">
        <f t="shared" si="40"/>
        <v>1.099675225084781</v>
      </c>
      <c r="FX76">
        <v>39</v>
      </c>
      <c r="FY76" s="1">
        <v>1</v>
      </c>
      <c r="FZ76" s="42">
        <v>0</v>
      </c>
      <c r="GA76" s="42"/>
      <c r="GB76" s="42"/>
      <c r="GC76">
        <v>1983</v>
      </c>
      <c r="GD76">
        <f t="shared" si="166"/>
        <v>1400620.6142211852</v>
      </c>
      <c r="GE76">
        <f t="shared" si="167"/>
        <v>1391720.6053619282</v>
      </c>
      <c r="GF76">
        <f t="shared" si="168"/>
        <v>0.56424717829045412</v>
      </c>
      <c r="GG76" s="3">
        <f t="shared" si="169"/>
        <v>0.56066176420000957</v>
      </c>
      <c r="GH76">
        <f t="shared" si="118"/>
        <v>1.1383619428358629</v>
      </c>
      <c r="GI76">
        <f t="shared" si="170"/>
        <v>1.1123454996707776</v>
      </c>
      <c r="GJ76">
        <v>39</v>
      </c>
      <c r="GK76">
        <v>0</v>
      </c>
      <c r="GM76">
        <v>1983</v>
      </c>
      <c r="GN76">
        <f t="shared" si="171"/>
        <v>797970.99999999988</v>
      </c>
      <c r="GO76">
        <f t="shared" si="172"/>
        <v>800167.53333396919</v>
      </c>
      <c r="GP76" s="3">
        <f t="shared" si="173"/>
        <v>0.59294532889970442</v>
      </c>
      <c r="GQ76" s="3">
        <f t="shared" si="49"/>
        <v>0.59457749871558707</v>
      </c>
      <c r="GR76">
        <f t="shared" si="87"/>
        <v>1.4647222952978285</v>
      </c>
      <c r="GS76" s="39">
        <f t="shared" si="50"/>
        <v>1.479451536667111</v>
      </c>
      <c r="GT76">
        <v>39</v>
      </c>
      <c r="GU76">
        <v>0</v>
      </c>
      <c r="GV76" s="39">
        <v>0</v>
      </c>
      <c r="GX76">
        <v>1983</v>
      </c>
      <c r="GY76">
        <f t="shared" si="174"/>
        <v>780617.99999999988</v>
      </c>
      <c r="GZ76">
        <f t="shared" si="175"/>
        <v>776829.89422729518</v>
      </c>
      <c r="HA76">
        <f t="shared" si="176"/>
        <v>0.57018954749643913</v>
      </c>
      <c r="HB76" s="3">
        <f t="shared" si="54"/>
        <v>0.56742258809195811</v>
      </c>
      <c r="HC76" s="39">
        <f t="shared" si="88"/>
        <v>1.2112860152984619</v>
      </c>
      <c r="HD76">
        <f t="shared" si="55"/>
        <v>1.1902584309115609</v>
      </c>
      <c r="HE76">
        <v>39</v>
      </c>
      <c r="HF76">
        <v>0</v>
      </c>
      <c r="HG76" s="39">
        <v>0</v>
      </c>
      <c r="HI76">
        <v>1983</v>
      </c>
      <c r="HJ76">
        <f t="shared" si="96"/>
        <v>244208.99999999997</v>
      </c>
      <c r="HK76">
        <f t="shared" si="97"/>
        <v>247637.0963713926</v>
      </c>
      <c r="HL76">
        <f t="shared" si="98"/>
        <v>0.56424717829045412</v>
      </c>
      <c r="HM76" s="3">
        <f t="shared" si="177"/>
        <v>0.57216782701538249</v>
      </c>
      <c r="HN76">
        <f t="shared" si="178"/>
        <v>1.1110755404889114</v>
      </c>
      <c r="HO76">
        <f t="shared" si="60"/>
        <v>1.1685920950884234</v>
      </c>
      <c r="HP76">
        <v>39</v>
      </c>
      <c r="HQ76">
        <v>0</v>
      </c>
      <c r="HS76">
        <v>1983</v>
      </c>
      <c r="HT76" s="1">
        <f t="shared" si="99"/>
        <v>72972</v>
      </c>
      <c r="HU76" s="1">
        <f t="shared" si="100"/>
        <v>70709.205138667414</v>
      </c>
      <c r="HV76" s="3">
        <f t="shared" si="101"/>
        <v>0.53689043232584832</v>
      </c>
      <c r="HW76" s="3">
        <f t="shared" si="64"/>
        <v>0.52024195193110023</v>
      </c>
      <c r="HX76" s="39">
        <f t="shared" si="90"/>
        <v>0.97204846138286627</v>
      </c>
      <c r="HY76" s="37">
        <f t="shared" si="65"/>
        <v>0.86176683589191505</v>
      </c>
      <c r="HZ76">
        <v>24</v>
      </c>
      <c r="IA76">
        <v>16</v>
      </c>
      <c r="IB76">
        <v>0</v>
      </c>
      <c r="IC76" s="37">
        <v>0</v>
      </c>
      <c r="IE76">
        <v>1983</v>
      </c>
      <c r="IF76" s="1">
        <f t="shared" si="102"/>
        <v>144984</v>
      </c>
      <c r="IG76">
        <f t="shared" si="103"/>
        <v>146770.90662495256</v>
      </c>
      <c r="IH76">
        <f t="shared" si="104"/>
        <v>0.60850915592564458</v>
      </c>
      <c r="II76" s="5">
        <f t="shared" si="69"/>
        <v>0.61600894239910253</v>
      </c>
      <c r="IJ76" s="37">
        <f t="shared" si="91"/>
        <v>1.0334637031300287</v>
      </c>
      <c r="IK76" s="39">
        <f t="shared" si="70"/>
        <v>1.0809700158589493</v>
      </c>
      <c r="IL76">
        <f t="shared" si="182"/>
        <v>26</v>
      </c>
      <c r="IM76">
        <v>13</v>
      </c>
      <c r="IN76">
        <v>0</v>
      </c>
      <c r="IO76" s="39">
        <v>0</v>
      </c>
      <c r="IP76" s="1"/>
      <c r="IQ76">
        <v>1983</v>
      </c>
      <c r="IR76" s="42">
        <f t="shared" si="105"/>
        <v>8808288.9595691375</v>
      </c>
      <c r="IS76" s="1">
        <f t="shared" si="106"/>
        <v>8780415.5410274807</v>
      </c>
      <c r="IT76" s="1">
        <f t="shared" si="107"/>
        <v>8787454.6759750713</v>
      </c>
      <c r="IU76" s="1"/>
      <c r="IV76">
        <v>1983</v>
      </c>
      <c r="IW76" s="3">
        <f t="shared" si="108"/>
        <v>0.57222505998285844</v>
      </c>
      <c r="IX76" s="3">
        <f t="shared" si="109"/>
        <v>0.57041428053748167</v>
      </c>
      <c r="IY76" s="3">
        <f t="shared" si="110"/>
        <v>0.57087157359815455</v>
      </c>
    </row>
    <row r="77" spans="1:259" x14ac:dyDescent="0.25">
      <c r="A77">
        <v>1984</v>
      </c>
      <c r="B77" s="42">
        <v>9020.1777771346242</v>
      </c>
      <c r="C77" s="1">
        <f t="shared" si="92"/>
        <v>9016.7857686003608</v>
      </c>
      <c r="E77">
        <v>1984</v>
      </c>
      <c r="F77" s="3">
        <f t="shared" si="94"/>
        <v>0.57899627627582706</v>
      </c>
      <c r="G77" s="3">
        <f t="shared" si="82"/>
        <v>0.57877854660808004</v>
      </c>
      <c r="H77" s="3"/>
      <c r="I77">
        <v>1984</v>
      </c>
      <c r="J77">
        <f t="shared" si="83"/>
        <v>1.3114161692583683</v>
      </c>
      <c r="K77">
        <f t="shared" si="84"/>
        <v>1.309645355143388</v>
      </c>
      <c r="N77">
        <v>40</v>
      </c>
      <c r="Q77" s="1">
        <v>8979.8963770864993</v>
      </c>
      <c r="V77" s="1"/>
      <c r="X77" s="1">
        <v>2523.8589999999999</v>
      </c>
      <c r="Y77" s="29">
        <f t="shared" si="119"/>
        <v>15578.991000000002</v>
      </c>
      <c r="Z77" s="28">
        <f t="shared" si="120"/>
        <v>1.193323131470444</v>
      </c>
      <c r="AA77" s="42"/>
      <c r="AC77">
        <v>1984</v>
      </c>
      <c r="AD77" s="8">
        <f t="shared" si="121"/>
        <v>3088957.7296885904</v>
      </c>
      <c r="AE77" s="8">
        <f t="shared" si="122"/>
        <v>2369622</v>
      </c>
      <c r="AF77" s="8">
        <f t="shared" si="123"/>
        <v>1465845.7302882858</v>
      </c>
      <c r="AG77" s="8">
        <f t="shared" si="124"/>
        <v>814045.99999999988</v>
      </c>
      <c r="AH77" s="8">
        <f t="shared" si="125"/>
        <v>799769.00000000012</v>
      </c>
      <c r="AI77" s="8">
        <f t="shared" si="126"/>
        <v>254249</v>
      </c>
      <c r="AJ77" s="8">
        <f t="shared" si="127"/>
        <v>76672.317157746715</v>
      </c>
      <c r="AK77" s="8">
        <f t="shared" si="128"/>
        <v>151016</v>
      </c>
      <c r="AL77" s="1">
        <f t="shared" si="129"/>
        <v>9020177.7771346234</v>
      </c>
      <c r="AM77" s="9"/>
      <c r="AN77" s="9"/>
      <c r="AO77" s="9"/>
      <c r="AP77" s="9"/>
      <c r="AQ77" s="9"/>
      <c r="AR77" s="9"/>
      <c r="AS77" s="8">
        <v>814046</v>
      </c>
      <c r="AT77" s="8"/>
      <c r="AU77" s="4"/>
      <c r="AV77" s="19">
        <f>AV76+(AV81-AV63)/18</f>
        <v>0.92542670265222426</v>
      </c>
      <c r="AW77" s="1">
        <f t="shared" si="183"/>
        <v>3088957.7296885904</v>
      </c>
      <c r="AX77" s="1">
        <v>3337874</v>
      </c>
      <c r="AZ77">
        <v>2369622</v>
      </c>
      <c r="BC77">
        <v>1984</v>
      </c>
      <c r="BD77" s="1">
        <f t="shared" si="184"/>
        <v>3088957.7296885904</v>
      </c>
      <c r="BE77">
        <f t="shared" si="130"/>
        <v>2369622</v>
      </c>
      <c r="BF77" s="20">
        <v>1465845.7302882858</v>
      </c>
      <c r="BG77">
        <f t="shared" si="81"/>
        <v>814046</v>
      </c>
      <c r="BH77">
        <v>799769</v>
      </c>
      <c r="BI77">
        <v>254249</v>
      </c>
      <c r="BJ77">
        <v>101265</v>
      </c>
      <c r="BK77">
        <v>151016</v>
      </c>
      <c r="BL77">
        <f t="shared" si="131"/>
        <v>9044770.4599768762</v>
      </c>
      <c r="BM77" s="1">
        <f t="shared" si="132"/>
        <v>7578924.7296885904</v>
      </c>
      <c r="BQ77">
        <v>1984</v>
      </c>
      <c r="BR77" s="42">
        <v>5403.0320000000002</v>
      </c>
      <c r="BS77" s="42">
        <v>4076.4919999999997</v>
      </c>
      <c r="BT77" s="42">
        <v>2523.8589999999999</v>
      </c>
      <c r="BU77" s="42">
        <v>1360.048</v>
      </c>
      <c r="BV77" s="42">
        <v>1391.2370000000001</v>
      </c>
      <c r="BW77" s="42">
        <v>437.76</v>
      </c>
      <c r="BX77" s="42">
        <v>142.154</v>
      </c>
      <c r="BY77" s="42">
        <v>244.40899999999999</v>
      </c>
      <c r="BZ77" s="42">
        <f t="shared" si="133"/>
        <v>15578.991000000002</v>
      </c>
      <c r="CB77" s="39">
        <v>1984</v>
      </c>
      <c r="CM77">
        <v>1984</v>
      </c>
      <c r="CN77" s="3">
        <f t="shared" si="134"/>
        <v>0.57170820563131786</v>
      </c>
      <c r="CO77" s="3">
        <f t="shared" si="135"/>
        <v>0.58128950087477171</v>
      </c>
      <c r="CP77" s="3">
        <f t="shared" si="136"/>
        <v>0.5807954130116959</v>
      </c>
      <c r="CQ77" s="3">
        <f t="shared" si="137"/>
        <v>0.59854211027846072</v>
      </c>
      <c r="CR77" s="3">
        <f t="shared" si="138"/>
        <v>0.57486179565379592</v>
      </c>
      <c r="CS77" s="3">
        <f t="shared" si="139"/>
        <v>0.5807954130116959</v>
      </c>
      <c r="CT77" s="3">
        <f t="shared" si="140"/>
        <v>0.71236124203328788</v>
      </c>
      <c r="CU77" s="3">
        <f t="shared" si="141"/>
        <v>0.61788232020915757</v>
      </c>
      <c r="CV77" s="3">
        <f t="shared" si="142"/>
        <v>0.58057485622636762</v>
      </c>
      <c r="CX77" s="1">
        <v>1984</v>
      </c>
      <c r="CY77" s="3">
        <f t="shared" si="189"/>
        <v>0.57170820563131786</v>
      </c>
      <c r="CZ77" s="3">
        <f t="shared" si="189"/>
        <v>0.58128950087477171</v>
      </c>
      <c r="DA77" s="25">
        <f t="shared" si="145"/>
        <v>0.5807954130116959</v>
      </c>
      <c r="DB77" s="3">
        <f>CQ77</f>
        <v>0.59854211027846072</v>
      </c>
      <c r="DC77" s="3">
        <f t="shared" si="188"/>
        <v>0.57486179565379592</v>
      </c>
      <c r="DD77" s="3">
        <f t="shared" si="188"/>
        <v>0.5807954130116959</v>
      </c>
      <c r="DE77" s="25">
        <f>DE76+(DE92-DE76)/16</f>
        <v>0.53936095472337553</v>
      </c>
      <c r="DF77" s="3">
        <f t="shared" si="188"/>
        <v>0.61788232020915757</v>
      </c>
      <c r="DG77" s="3">
        <f t="shared" si="146"/>
        <v>0.57899627627582695</v>
      </c>
      <c r="DI77">
        <v>1984</v>
      </c>
      <c r="DJ77" s="1">
        <f t="shared" si="117"/>
        <v>9020.1777771346242</v>
      </c>
      <c r="DK77">
        <v>131.32556181951867</v>
      </c>
      <c r="DM77">
        <v>1984</v>
      </c>
      <c r="DN77" s="1">
        <f t="shared" si="147"/>
        <v>14559.087976338746</v>
      </c>
      <c r="DO77" s="1">
        <f t="shared" si="148"/>
        <v>14423.055893083891</v>
      </c>
      <c r="DP77" s="1"/>
      <c r="DQ77" s="3">
        <f t="shared" si="149"/>
        <v>1.7858436521631764</v>
      </c>
      <c r="DR77" s="3">
        <f t="shared" si="150"/>
        <v>1.7222237876393456</v>
      </c>
      <c r="DS77" s="1"/>
      <c r="DT77" s="1">
        <v>15</v>
      </c>
      <c r="DU77" s="1">
        <f t="shared" si="180"/>
        <v>128.9872446841286</v>
      </c>
      <c r="DV77">
        <v>0</v>
      </c>
      <c r="DW77">
        <v>0</v>
      </c>
      <c r="DX77" s="1">
        <v>0</v>
      </c>
      <c r="DY77" s="2">
        <f t="shared" si="181"/>
        <v>2</v>
      </c>
      <c r="EA77" s="1">
        <v>130.1120580072604</v>
      </c>
      <c r="EB77">
        <v>584804</v>
      </c>
      <c r="EI77">
        <v>1984</v>
      </c>
      <c r="EJ77">
        <v>1183833</v>
      </c>
      <c r="EK77">
        <v>1186399</v>
      </c>
      <c r="EL77">
        <v>1365573</v>
      </c>
      <c r="EM77" s="1">
        <f t="shared" si="151"/>
        <v>3735.8049999999998</v>
      </c>
      <c r="EN77" s="42">
        <f t="shared" si="152"/>
        <v>15578.991000000002</v>
      </c>
      <c r="EO77" s="1">
        <f t="shared" si="153"/>
        <v>11843.186000000002</v>
      </c>
      <c r="EP77" s="3">
        <f t="shared" si="154"/>
        <v>0.76163439273305533</v>
      </c>
      <c r="ER77" s="4">
        <f>CV77*EN77/EO77</f>
        <v>0.76371091866469676</v>
      </c>
      <c r="EU77" s="3">
        <f t="shared" si="155"/>
        <v>0.23979762232355095</v>
      </c>
      <c r="FF77">
        <f t="shared" si="156"/>
        <v>1984</v>
      </c>
      <c r="FG77">
        <f t="shared" si="157"/>
        <v>3088957.7296885904</v>
      </c>
      <c r="FH77">
        <f t="shared" si="158"/>
        <v>3117691.0740159447</v>
      </c>
      <c r="FI77" s="4">
        <f t="shared" si="159"/>
        <v>0.57170820563131786</v>
      </c>
      <c r="FJ77" s="4">
        <f t="shared" si="160"/>
        <v>0.57702620936095594</v>
      </c>
      <c r="FK77">
        <f t="shared" si="161"/>
        <v>1.2530899813040788</v>
      </c>
      <c r="FL77">
        <f t="shared" si="162"/>
        <v>1.2954585517433526</v>
      </c>
      <c r="FM77">
        <v>40</v>
      </c>
      <c r="FN77">
        <v>0</v>
      </c>
      <c r="FO77">
        <v>0</v>
      </c>
      <c r="FQ77">
        <v>1984</v>
      </c>
      <c r="FR77">
        <f t="shared" si="163"/>
        <v>2369622</v>
      </c>
      <c r="FS77">
        <f t="shared" si="164"/>
        <v>2357897.3927586242</v>
      </c>
      <c r="FT77" s="3">
        <f t="shared" si="165"/>
        <v>0.58128950087477171</v>
      </c>
      <c r="FU77" s="3">
        <f t="shared" si="39"/>
        <v>0.57841334970328018</v>
      </c>
      <c r="FV77">
        <f t="shared" si="93"/>
        <v>1.1794817398479558</v>
      </c>
      <c r="FW77" s="39">
        <f t="shared" si="40"/>
        <v>1.1585557990949238</v>
      </c>
      <c r="FX77">
        <v>40</v>
      </c>
      <c r="FY77" s="1">
        <v>1</v>
      </c>
      <c r="FZ77" s="42">
        <v>0</v>
      </c>
      <c r="GA77" s="42"/>
      <c r="GB77" s="42"/>
      <c r="GC77">
        <v>1984</v>
      </c>
      <c r="GD77">
        <f t="shared" si="166"/>
        <v>1465845.7302882858</v>
      </c>
      <c r="GE77">
        <f t="shared" si="167"/>
        <v>1436382.0627554113</v>
      </c>
      <c r="GF77">
        <f t="shared" si="168"/>
        <v>0.5807954130116959</v>
      </c>
      <c r="GG77" s="3">
        <f t="shared" si="169"/>
        <v>0.5691213585051349</v>
      </c>
      <c r="GH77">
        <f t="shared" si="118"/>
        <v>1.2632854337707715</v>
      </c>
      <c r="GI77">
        <f t="shared" si="170"/>
        <v>1.1742994749876656</v>
      </c>
      <c r="GJ77">
        <v>40</v>
      </c>
      <c r="GK77">
        <v>0</v>
      </c>
      <c r="GM77">
        <v>1984</v>
      </c>
      <c r="GN77">
        <f t="shared" si="171"/>
        <v>814045.99999999988</v>
      </c>
      <c r="GO77">
        <f t="shared" si="172"/>
        <v>817667.16672563937</v>
      </c>
      <c r="GP77" s="3">
        <f t="shared" si="173"/>
        <v>0.5985421102784606</v>
      </c>
      <c r="GQ77" s="3">
        <f t="shared" si="49"/>
        <v>0.60120463889924425</v>
      </c>
      <c r="GR77">
        <f t="shared" si="87"/>
        <v>1.5158103121408675</v>
      </c>
      <c r="GS77" s="39">
        <f t="shared" si="50"/>
        <v>1.5407105771924881</v>
      </c>
      <c r="GT77">
        <v>40</v>
      </c>
      <c r="GU77">
        <v>0</v>
      </c>
      <c r="GV77" s="39">
        <v>0</v>
      </c>
      <c r="GX77">
        <v>1984</v>
      </c>
      <c r="GY77">
        <f t="shared" si="174"/>
        <v>799769.00000000012</v>
      </c>
      <c r="GZ77">
        <f t="shared" si="175"/>
        <v>800696.28720979649</v>
      </c>
      <c r="HA77">
        <f t="shared" si="176"/>
        <v>0.57486179565379592</v>
      </c>
      <c r="HB77" s="3">
        <f t="shared" si="54"/>
        <v>0.57552831559956819</v>
      </c>
      <c r="HC77" s="39">
        <f t="shared" si="88"/>
        <v>1.2473469311167553</v>
      </c>
      <c r="HD77">
        <f t="shared" si="55"/>
        <v>1.2525500046036744</v>
      </c>
      <c r="HE77">
        <v>40</v>
      </c>
      <c r="HF77">
        <v>0</v>
      </c>
      <c r="HG77" s="39">
        <v>0</v>
      </c>
      <c r="HI77">
        <v>1984</v>
      </c>
      <c r="HJ77">
        <f t="shared" si="96"/>
        <v>254249</v>
      </c>
      <c r="HK77">
        <f t="shared" si="97"/>
        <v>254471.02984534091</v>
      </c>
      <c r="HL77">
        <f t="shared" si="98"/>
        <v>0.5807954130116959</v>
      </c>
      <c r="HM77" s="3">
        <f t="shared" si="177"/>
        <v>0.58130260838208359</v>
      </c>
      <c r="HN77">
        <f t="shared" si="178"/>
        <v>1.2332900091076535</v>
      </c>
      <c r="HO77">
        <f t="shared" si="60"/>
        <v>1.237164934078171</v>
      </c>
      <c r="HP77">
        <v>40</v>
      </c>
      <c r="HQ77">
        <v>0</v>
      </c>
      <c r="HS77">
        <v>1984</v>
      </c>
      <c r="HT77" s="1">
        <f t="shared" si="99"/>
        <v>76672.317157746715</v>
      </c>
      <c r="HU77" s="1">
        <f t="shared" si="100"/>
        <v>74542.256699901089</v>
      </c>
      <c r="HV77" s="3">
        <f t="shared" si="101"/>
        <v>0.53936095472337542</v>
      </c>
      <c r="HW77" s="3">
        <f t="shared" si="64"/>
        <v>0.52437677940755156</v>
      </c>
      <c r="HX77" s="39">
        <f t="shared" si="90"/>
        <v>0.98887752254513028</v>
      </c>
      <c r="HY77" s="37">
        <f t="shared" si="65"/>
        <v>0.88867793517648064</v>
      </c>
      <c r="HZ77">
        <v>24</v>
      </c>
      <c r="IA77">
        <v>17</v>
      </c>
      <c r="IB77">
        <v>0</v>
      </c>
      <c r="IC77" s="37">
        <v>0</v>
      </c>
      <c r="IE77">
        <v>1984</v>
      </c>
      <c r="IF77" s="1">
        <f t="shared" si="102"/>
        <v>151016</v>
      </c>
      <c r="IG77">
        <f t="shared" si="103"/>
        <v>151431.2865135374</v>
      </c>
      <c r="IH77">
        <f t="shared" si="104"/>
        <v>0.61788232020915757</v>
      </c>
      <c r="II77" s="5">
        <f t="shared" si="69"/>
        <v>0.61958146595885344</v>
      </c>
      <c r="IJ77" s="37">
        <f t="shared" si="91"/>
        <v>1.0930108858171979</v>
      </c>
      <c r="IK77" s="39">
        <f t="shared" si="70"/>
        <v>1.103994667867598</v>
      </c>
      <c r="IL77">
        <f t="shared" si="182"/>
        <v>26</v>
      </c>
      <c r="IM77">
        <v>14</v>
      </c>
      <c r="IN77">
        <v>0</v>
      </c>
      <c r="IO77" s="39">
        <v>0</v>
      </c>
      <c r="IP77" s="1"/>
      <c r="IQ77">
        <v>1984</v>
      </c>
      <c r="IR77" s="42">
        <f t="shared" si="105"/>
        <v>9020177.7771346234</v>
      </c>
      <c r="IS77" s="1">
        <f t="shared" si="106"/>
        <v>9010778.5565241948</v>
      </c>
      <c r="IT77" s="1">
        <f t="shared" si="107"/>
        <v>9016785.7686003614</v>
      </c>
      <c r="IU77" s="1"/>
      <c r="IV77">
        <v>1984</v>
      </c>
      <c r="IW77" s="3">
        <f t="shared" si="108"/>
        <v>0.57899627627582706</v>
      </c>
      <c r="IX77" s="3">
        <f t="shared" si="109"/>
        <v>0.57839294961555565</v>
      </c>
      <c r="IY77" s="3">
        <f t="shared" si="110"/>
        <v>0.57877854660808004</v>
      </c>
    </row>
    <row r="78" spans="1:259" x14ac:dyDescent="0.25">
      <c r="A78">
        <v>1985</v>
      </c>
      <c r="B78" s="42">
        <v>9318.415775901387</v>
      </c>
      <c r="C78" s="1">
        <f t="shared" si="92"/>
        <v>9258.1037041001582</v>
      </c>
      <c r="E78">
        <v>1985</v>
      </c>
      <c r="F78" s="3">
        <f t="shared" si="94"/>
        <v>0.5902238871724057</v>
      </c>
      <c r="G78" s="3">
        <f t="shared" si="82"/>
        <v>0.58640375011069579</v>
      </c>
      <c r="H78" s="3"/>
      <c r="I78">
        <v>1985</v>
      </c>
      <c r="J78">
        <f t="shared" si="83"/>
        <v>1.4053134350201948</v>
      </c>
      <c r="K78">
        <f t="shared" si="84"/>
        <v>1.37277565000435</v>
      </c>
      <c r="N78">
        <v>41</v>
      </c>
      <c r="Q78" s="1">
        <v>9250.3239650653049</v>
      </c>
      <c r="V78" s="1"/>
      <c r="X78" s="1">
        <v>2571.2179999999998</v>
      </c>
      <c r="Y78" s="29">
        <f t="shared" si="119"/>
        <v>15787.933999999999</v>
      </c>
      <c r="Z78" s="28">
        <f t="shared" si="120"/>
        <v>1.1945428803947968</v>
      </c>
      <c r="AA78" s="42"/>
      <c r="AC78">
        <v>1985</v>
      </c>
      <c r="AD78" s="8">
        <f t="shared" si="121"/>
        <v>3174221.6265324247</v>
      </c>
      <c r="AE78" s="8">
        <f t="shared" si="122"/>
        <v>2472792</v>
      </c>
      <c r="AF78" s="8">
        <f t="shared" si="123"/>
        <v>1521654.3676558081</v>
      </c>
      <c r="AG78" s="8">
        <f t="shared" si="124"/>
        <v>833117.99999999988</v>
      </c>
      <c r="AH78" s="8">
        <f t="shared" si="125"/>
        <v>819076.00534385815</v>
      </c>
      <c r="AI78" s="8">
        <f t="shared" si="126"/>
        <v>262066.91160387266</v>
      </c>
      <c r="AJ78" s="8">
        <f t="shared" si="127"/>
        <v>80481.480285630416</v>
      </c>
      <c r="AK78" s="8">
        <f t="shared" si="128"/>
        <v>155005.38447979285</v>
      </c>
      <c r="AL78" s="1">
        <f t="shared" si="129"/>
        <v>9318415.7759013865</v>
      </c>
      <c r="AM78" s="9"/>
      <c r="AN78" s="9"/>
      <c r="AO78" s="9"/>
      <c r="AP78" s="9"/>
      <c r="AQ78" s="9"/>
      <c r="AR78" s="9"/>
      <c r="AS78" s="8">
        <v>833118</v>
      </c>
      <c r="AT78" t="s">
        <v>62</v>
      </c>
      <c r="AU78" s="4"/>
      <c r="AV78" s="19">
        <f>AV77+(AV81-AV63)/18</f>
        <v>0.92010003855595457</v>
      </c>
      <c r="AW78" s="1"/>
      <c r="AX78" s="1"/>
      <c r="AZ78">
        <v>2472792</v>
      </c>
      <c r="BC78">
        <v>1985</v>
      </c>
      <c r="BD78" s="1"/>
      <c r="BE78">
        <f t="shared" si="130"/>
        <v>2472792</v>
      </c>
      <c r="BF78" s="20">
        <v>1510767.6330083727</v>
      </c>
      <c r="BG78">
        <f t="shared" si="81"/>
        <v>833118</v>
      </c>
      <c r="BM78" s="1"/>
      <c r="BQ78">
        <v>1985</v>
      </c>
      <c r="BR78" s="42">
        <v>5464.8180000000002</v>
      </c>
      <c r="BS78" s="42">
        <v>4120.0680000000002</v>
      </c>
      <c r="BT78" s="42">
        <v>2571.2179999999998</v>
      </c>
      <c r="BU78" s="42">
        <v>1371.1970000000001</v>
      </c>
      <c r="BV78" s="42">
        <v>1418.5639999999999</v>
      </c>
      <c r="BW78" s="42">
        <v>442.82800000000003</v>
      </c>
      <c r="BX78" s="42">
        <v>148.536</v>
      </c>
      <c r="BY78" s="42">
        <v>250.70500000000001</v>
      </c>
      <c r="BZ78" s="42">
        <f t="shared" si="133"/>
        <v>15787.933999999999</v>
      </c>
      <c r="CB78" s="39">
        <v>1985</v>
      </c>
      <c r="CM78">
        <v>1985</v>
      </c>
      <c r="CN78" s="3"/>
      <c r="CO78" s="3">
        <f t="shared" si="135"/>
        <v>0.60018232708780528</v>
      </c>
      <c r="CP78" s="3"/>
      <c r="CQ78" s="3">
        <f t="shared" si="137"/>
        <v>0.60758446816905221</v>
      </c>
      <c r="CR78" s="3"/>
      <c r="CS78" s="3"/>
      <c r="CT78" s="3"/>
      <c r="CU78" s="3"/>
      <c r="CV78" s="3"/>
      <c r="CX78" s="1">
        <v>1985</v>
      </c>
      <c r="CY78" s="25">
        <f>CY77+(CY81-CY77)/4</f>
        <v>0.58084672289771122</v>
      </c>
      <c r="CZ78" s="3">
        <f t="shared" si="189"/>
        <v>0.60018232708780528</v>
      </c>
      <c r="DA78" s="25">
        <f t="shared" si="145"/>
        <v>0.59180293839565845</v>
      </c>
      <c r="DB78" s="3">
        <f>CQ78</f>
        <v>0.60758446816905221</v>
      </c>
      <c r="DC78" s="25">
        <f>(DC77+DC79)/2</f>
        <v>0.57739799215534737</v>
      </c>
      <c r="DD78" s="25">
        <f>DD77+(DD80-DD77)/3</f>
        <v>0.59180293839565845</v>
      </c>
      <c r="DE78" s="25">
        <f>DE77+(DE92-DE76)/16</f>
        <v>0.54183147712090274</v>
      </c>
      <c r="DF78" s="25">
        <f>(DF77+DF79)/2</f>
        <v>0.61827799397615857</v>
      </c>
      <c r="DG78" s="3">
        <f t="shared" si="146"/>
        <v>0.59022388717240559</v>
      </c>
      <c r="DI78">
        <v>1985</v>
      </c>
      <c r="DJ78" s="1">
        <f t="shared" si="117"/>
        <v>9318.415775901387</v>
      </c>
      <c r="DK78">
        <v>136.95005920038031</v>
      </c>
      <c r="DM78">
        <v>1985</v>
      </c>
      <c r="DN78" s="1">
        <f t="shared" si="147"/>
        <v>14696.710523965958</v>
      </c>
      <c r="DO78" s="1">
        <f t="shared" si="148"/>
        <v>14406.919885181245</v>
      </c>
      <c r="DP78" s="1"/>
      <c r="DQ78" s="3">
        <f t="shared" si="149"/>
        <v>1.853285386729163</v>
      </c>
      <c r="DR78" s="3">
        <f t="shared" si="150"/>
        <v>1.7148622360838204</v>
      </c>
      <c r="DS78" s="1"/>
      <c r="DT78" s="1">
        <v>16</v>
      </c>
      <c r="DU78" s="1">
        <f t="shared" si="180"/>
        <v>133.13100801584139</v>
      </c>
      <c r="DV78">
        <v>0</v>
      </c>
      <c r="DW78">
        <v>0</v>
      </c>
      <c r="DX78" s="1">
        <v>0</v>
      </c>
      <c r="DY78" s="2">
        <f t="shared" si="181"/>
        <v>2</v>
      </c>
      <c r="EA78" s="1">
        <v>134.61795354245589</v>
      </c>
      <c r="EB78">
        <v>616777</v>
      </c>
      <c r="EI78">
        <v>1985</v>
      </c>
      <c r="EJ78">
        <v>1199556</v>
      </c>
      <c r="EK78">
        <v>1175131</v>
      </c>
      <c r="EL78">
        <v>1350854</v>
      </c>
      <c r="EM78" s="1">
        <f t="shared" si="151"/>
        <v>3725.5410000000002</v>
      </c>
      <c r="EN78" s="42">
        <f t="shared" si="152"/>
        <v>15787.933999999999</v>
      </c>
      <c r="EO78" s="1">
        <f t="shared" si="153"/>
        <v>12062.393</v>
      </c>
      <c r="EP78" s="3">
        <f t="shared" si="154"/>
        <v>0.77251800500127854</v>
      </c>
      <c r="ER78" s="4"/>
      <c r="EU78" s="3">
        <f t="shared" si="155"/>
        <v>0.23597394060552826</v>
      </c>
      <c r="FF78">
        <f t="shared" si="156"/>
        <v>1985</v>
      </c>
      <c r="FG78">
        <f t="shared" si="157"/>
        <v>3174221.6265324247</v>
      </c>
      <c r="FH78">
        <f t="shared" si="158"/>
        <v>3196009.930420958</v>
      </c>
      <c r="FI78" s="4">
        <f t="shared" si="159"/>
        <v>0.58084672289771133</v>
      </c>
      <c r="FJ78" s="4">
        <f t="shared" si="160"/>
        <v>0.58483373653449355</v>
      </c>
      <c r="FK78">
        <f t="shared" si="161"/>
        <v>1.3265394927513361</v>
      </c>
      <c r="FL78">
        <f t="shared" si="162"/>
        <v>1.3595844924317901</v>
      </c>
      <c r="FM78">
        <v>41</v>
      </c>
      <c r="FN78">
        <v>0</v>
      </c>
      <c r="FO78">
        <v>0</v>
      </c>
      <c r="FQ78">
        <v>1985</v>
      </c>
      <c r="FR78">
        <f t="shared" si="163"/>
        <v>2472792</v>
      </c>
      <c r="FS78">
        <f t="shared" si="164"/>
        <v>2452942.1936065122</v>
      </c>
      <c r="FT78" s="3">
        <f t="shared" si="165"/>
        <v>0.60018232708780528</v>
      </c>
      <c r="FU78" s="3">
        <f t="shared" si="39"/>
        <v>0.59536449243228806</v>
      </c>
      <c r="FV78">
        <f t="shared" si="93"/>
        <v>1.3231998663733466</v>
      </c>
      <c r="FW78" s="39">
        <f t="shared" si="40"/>
        <v>1.285439824993567</v>
      </c>
      <c r="FX78">
        <v>41</v>
      </c>
      <c r="FY78" s="12">
        <f>FY77+(FY85-FY77)/8</f>
        <v>0.875</v>
      </c>
      <c r="FZ78" s="42">
        <v>0</v>
      </c>
      <c r="GA78" s="42"/>
      <c r="GB78" s="42"/>
      <c r="GC78">
        <v>1985</v>
      </c>
      <c r="GD78">
        <f t="shared" si="166"/>
        <v>1521654.3676558081</v>
      </c>
      <c r="GE78">
        <f t="shared" si="167"/>
        <v>1484386.8909753128</v>
      </c>
      <c r="GF78">
        <f t="shared" si="168"/>
        <v>0.59180293839565845</v>
      </c>
      <c r="GG78" s="3">
        <f t="shared" si="169"/>
        <v>0.57730884389239379</v>
      </c>
      <c r="GH78">
        <f t="shared" si="118"/>
        <v>1.3514486281431586</v>
      </c>
      <c r="GI78">
        <f t="shared" si="170"/>
        <v>1.2362534503045537</v>
      </c>
      <c r="GJ78">
        <v>41</v>
      </c>
      <c r="GK78">
        <v>0</v>
      </c>
      <c r="GM78">
        <v>1985</v>
      </c>
      <c r="GN78">
        <f t="shared" si="171"/>
        <v>833117.99999999988</v>
      </c>
      <c r="GO78">
        <f t="shared" si="172"/>
        <v>833103.98210360354</v>
      </c>
      <c r="GP78" s="3">
        <f t="shared" si="173"/>
        <v>0.60758446816905209</v>
      </c>
      <c r="GQ78" s="3">
        <f t="shared" si="49"/>
        <v>0.60757424506004865</v>
      </c>
      <c r="GR78">
        <f t="shared" si="87"/>
        <v>1.6020699517312595</v>
      </c>
      <c r="GS78" s="39">
        <f t="shared" si="50"/>
        <v>1.6019696177178651</v>
      </c>
      <c r="GT78">
        <v>41</v>
      </c>
      <c r="GU78">
        <v>0</v>
      </c>
      <c r="GV78" s="39">
        <v>0</v>
      </c>
      <c r="GX78">
        <v>1985</v>
      </c>
      <c r="GY78">
        <f t="shared" si="174"/>
        <v>819076.00534385815</v>
      </c>
      <c r="GZ78">
        <f t="shared" si="175"/>
        <v>827531.26436121098</v>
      </c>
      <c r="HA78">
        <f t="shared" si="176"/>
        <v>0.57739799215534737</v>
      </c>
      <c r="HB78" s="3">
        <f t="shared" si="54"/>
        <v>0.5833584275092355</v>
      </c>
      <c r="HC78" s="39">
        <f t="shared" si="88"/>
        <v>1.2672262444277989</v>
      </c>
      <c r="HD78">
        <f t="shared" si="55"/>
        <v>1.3148415782957878</v>
      </c>
      <c r="HE78">
        <v>41</v>
      </c>
      <c r="HF78">
        <v>0</v>
      </c>
      <c r="HG78" s="39">
        <v>0</v>
      </c>
      <c r="HI78">
        <v>1985</v>
      </c>
      <c r="HJ78">
        <f t="shared" si="96"/>
        <v>262066.91160387266</v>
      </c>
      <c r="HK78">
        <f t="shared" si="97"/>
        <v>261312.48963431211</v>
      </c>
      <c r="HL78">
        <f t="shared" si="98"/>
        <v>0.59180293839565845</v>
      </c>
      <c r="HM78" s="3">
        <f t="shared" si="177"/>
        <v>0.59009929280513451</v>
      </c>
      <c r="HN78">
        <f t="shared" si="178"/>
        <v>1.3193322239059067</v>
      </c>
      <c r="HO78">
        <f t="shared" si="60"/>
        <v>1.3057377730679181</v>
      </c>
      <c r="HP78">
        <v>41</v>
      </c>
      <c r="HQ78">
        <v>0</v>
      </c>
      <c r="HS78">
        <v>1985</v>
      </c>
      <c r="HT78" s="1">
        <f t="shared" si="99"/>
        <v>80481.480285630416</v>
      </c>
      <c r="HU78" s="1">
        <f t="shared" si="100"/>
        <v>78496.142894324221</v>
      </c>
      <c r="HV78" s="3">
        <f t="shared" si="101"/>
        <v>0.54183147712090285</v>
      </c>
      <c r="HW78" s="3">
        <f t="shared" si="64"/>
        <v>0.52846544200950762</v>
      </c>
      <c r="HX78" s="39">
        <f t="shared" si="90"/>
        <v>1.0058372309258616</v>
      </c>
      <c r="HY78" s="37">
        <f t="shared" si="65"/>
        <v>0.91558903446104611</v>
      </c>
      <c r="HZ78">
        <v>24</v>
      </c>
      <c r="IA78">
        <v>18</v>
      </c>
      <c r="IB78">
        <v>0</v>
      </c>
      <c r="IC78" s="37">
        <v>0</v>
      </c>
      <c r="IE78">
        <v>1985</v>
      </c>
      <c r="IF78" s="1">
        <f t="shared" si="102"/>
        <v>155005.38447979285</v>
      </c>
      <c r="IG78">
        <f t="shared" si="103"/>
        <v>156217.52830536498</v>
      </c>
      <c r="IH78">
        <f t="shared" si="104"/>
        <v>0.61827799397615857</v>
      </c>
      <c r="II78" s="5">
        <f t="shared" si="69"/>
        <v>0.62311293474547758</v>
      </c>
      <c r="IJ78" s="37">
        <f t="shared" si="91"/>
        <v>1.0955632601457408</v>
      </c>
      <c r="IK78" s="39">
        <f t="shared" si="70"/>
        <v>1.1270193198762468</v>
      </c>
      <c r="IL78">
        <f t="shared" si="182"/>
        <v>26</v>
      </c>
      <c r="IM78">
        <v>15</v>
      </c>
      <c r="IN78">
        <v>0</v>
      </c>
      <c r="IO78" s="39">
        <v>0</v>
      </c>
      <c r="IP78" s="1"/>
      <c r="IQ78">
        <v>1985</v>
      </c>
      <c r="IR78" s="42">
        <f t="shared" si="105"/>
        <v>9318415.7759013865</v>
      </c>
      <c r="IS78" s="1">
        <f t="shared" si="106"/>
        <v>9290000.4223015998</v>
      </c>
      <c r="IT78" s="1">
        <f t="shared" si="107"/>
        <v>9258103.7041001581</v>
      </c>
      <c r="IU78" s="1"/>
      <c r="IV78">
        <v>1985</v>
      </c>
      <c r="IW78" s="3">
        <f t="shared" si="108"/>
        <v>0.5902238871724057</v>
      </c>
      <c r="IX78" s="3">
        <f t="shared" si="109"/>
        <v>0.58842407260516805</v>
      </c>
      <c r="IY78" s="3">
        <f t="shared" si="110"/>
        <v>0.58640375011069579</v>
      </c>
    </row>
    <row r="79" spans="1:259" x14ac:dyDescent="0.25">
      <c r="A79">
        <v>1986</v>
      </c>
      <c r="B79" s="42">
        <v>9638.1655854695891</v>
      </c>
      <c r="C79" s="1">
        <f t="shared" si="92"/>
        <v>9510.6460746509001</v>
      </c>
      <c r="E79">
        <v>1986</v>
      </c>
      <c r="F79" s="3">
        <f t="shared" si="94"/>
        <v>0.60170861493399075</v>
      </c>
      <c r="G79" s="3">
        <f t="shared" si="82"/>
        <v>0.59374759916274789</v>
      </c>
      <c r="H79" s="3"/>
      <c r="I79">
        <v>1986</v>
      </c>
      <c r="J79">
        <f t="shared" si="83"/>
        <v>1.5072357028462313</v>
      </c>
      <c r="K79">
        <f t="shared" si="84"/>
        <v>1.4359059448653115</v>
      </c>
      <c r="N79">
        <v>42</v>
      </c>
      <c r="Q79" s="1">
        <v>9537.0152201340698</v>
      </c>
      <c r="V79" s="1"/>
      <c r="X79" s="1">
        <v>2624.5950000000003</v>
      </c>
      <c r="Y79" s="29">
        <f t="shared" si="119"/>
        <v>16017.994999999999</v>
      </c>
      <c r="Z79" s="28">
        <f t="shared" si="120"/>
        <v>1.1959618170143504</v>
      </c>
      <c r="AA79" s="42"/>
      <c r="AC79">
        <v>1986</v>
      </c>
      <c r="AD79" s="8">
        <f t="shared" si="121"/>
        <v>3263701.0010231994</v>
      </c>
      <c r="AE79" s="8">
        <f t="shared" si="122"/>
        <v>2588163</v>
      </c>
      <c r="AF79" s="8">
        <f t="shared" si="123"/>
        <v>1582133.3291836744</v>
      </c>
      <c r="AG79" s="8">
        <f t="shared" si="124"/>
        <v>845072.99999999988</v>
      </c>
      <c r="AH79" s="8">
        <f t="shared" si="125"/>
        <v>846134.99999999988</v>
      </c>
      <c r="AI79" s="8">
        <f t="shared" si="126"/>
        <v>269138.59619507875</v>
      </c>
      <c r="AJ79" s="8">
        <f t="shared" si="127"/>
        <v>84051.659067635468</v>
      </c>
      <c r="AK79" s="8">
        <f t="shared" si="128"/>
        <v>159769.99999999997</v>
      </c>
      <c r="AL79" s="1">
        <f t="shared" si="129"/>
        <v>9638165.5854695886</v>
      </c>
      <c r="AM79" s="9"/>
      <c r="AN79" s="9"/>
      <c r="AO79" s="9"/>
      <c r="AP79" s="9"/>
      <c r="AQ79" s="9"/>
      <c r="AR79" s="9"/>
      <c r="AS79" s="8">
        <v>845073</v>
      </c>
      <c r="AT79" s="8"/>
      <c r="AU79" s="4"/>
      <c r="AV79" s="19">
        <f>AV78+(AV81-AV63)/18</f>
        <v>0.91477337445968487</v>
      </c>
      <c r="AW79" s="1">
        <f>AV79*AX79</f>
        <v>3217167.3954106402</v>
      </c>
      <c r="AX79" s="1">
        <v>3516901</v>
      </c>
      <c r="AZ79">
        <v>2588163</v>
      </c>
      <c r="BC79">
        <v>1986</v>
      </c>
      <c r="BD79" s="1">
        <f>AW79</f>
        <v>3217167.3954106402</v>
      </c>
      <c r="BE79">
        <f t="shared" si="130"/>
        <v>2588163</v>
      </c>
      <c r="BF79" s="20">
        <v>1559907.8552472093</v>
      </c>
      <c r="BG79">
        <f t="shared" si="81"/>
        <v>845073</v>
      </c>
      <c r="BH79">
        <v>846135</v>
      </c>
      <c r="BJ79">
        <v>118238</v>
      </c>
      <c r="BK79">
        <v>159770</v>
      </c>
      <c r="BL79">
        <f>SUM(BD79:BK79)</f>
        <v>9334454.250657849</v>
      </c>
      <c r="BM79" s="1">
        <f t="shared" si="132"/>
        <v>7774546.3954106402</v>
      </c>
      <c r="BQ79">
        <v>1986</v>
      </c>
      <c r="BR79" s="42">
        <v>5531.835</v>
      </c>
      <c r="BS79" s="42">
        <v>4160.8559999999998</v>
      </c>
      <c r="BT79" s="42">
        <v>2624.5950000000003</v>
      </c>
      <c r="BU79" s="42">
        <v>1382.55</v>
      </c>
      <c r="BV79" s="42">
        <v>1459.019</v>
      </c>
      <c r="BW79" s="42">
        <v>446.47300000000001</v>
      </c>
      <c r="BX79" s="42">
        <v>154.42099999999999</v>
      </c>
      <c r="BY79" s="42">
        <v>258.24599999999998</v>
      </c>
      <c r="BZ79" s="42">
        <f t="shared" si="133"/>
        <v>16017.994999999999</v>
      </c>
      <c r="CB79" s="39">
        <v>1986</v>
      </c>
      <c r="CM79">
        <v>1986</v>
      </c>
      <c r="CN79" s="3">
        <f t="shared" si="134"/>
        <v>0.58157327458440833</v>
      </c>
      <c r="CO79" s="3">
        <f t="shared" si="135"/>
        <v>0.62202657337817024</v>
      </c>
      <c r="CP79" s="3">
        <f t="shared" si="136"/>
        <v>0.59434231005058269</v>
      </c>
      <c r="CQ79" s="3">
        <f t="shared" si="137"/>
        <v>0.61124226971899742</v>
      </c>
      <c r="CR79" s="3">
        <f t="shared" si="138"/>
        <v>0.57993418865689883</v>
      </c>
      <c r="CS79" s="3"/>
      <c r="CT79" s="3">
        <f t="shared" si="140"/>
        <v>0.76568601420791216</v>
      </c>
      <c r="CU79" s="3">
        <f t="shared" si="141"/>
        <v>0.61867366774315957</v>
      </c>
      <c r="CV79" s="3">
        <f t="shared" si="142"/>
        <v>0.58274798129590177</v>
      </c>
      <c r="CX79" s="1">
        <v>1986</v>
      </c>
      <c r="CY79" s="25">
        <f>CY78+(CY81-CY77)/4</f>
        <v>0.58998524016410459</v>
      </c>
      <c r="CZ79" s="3">
        <f t="shared" si="189"/>
        <v>0.62202657337817024</v>
      </c>
      <c r="DA79" s="25">
        <f t="shared" si="145"/>
        <v>0.602810463779621</v>
      </c>
      <c r="DB79" s="3">
        <f>CQ79</f>
        <v>0.61124226971899742</v>
      </c>
      <c r="DC79" s="18">
        <f>CR79</f>
        <v>0.57993418865689883</v>
      </c>
      <c r="DD79" s="25">
        <f>DD78+(DD80-DD77)/3</f>
        <v>0.602810463779621</v>
      </c>
      <c r="DE79" s="25">
        <f>DE78+(DE92-DE76)/16</f>
        <v>0.54430199951842995</v>
      </c>
      <c r="DF79" s="3">
        <f>CU79</f>
        <v>0.61867366774315957</v>
      </c>
      <c r="DG79" s="3">
        <f t="shared" si="146"/>
        <v>0.60170861493399075</v>
      </c>
      <c r="DI79">
        <v>1986</v>
      </c>
      <c r="DJ79" s="1">
        <f t="shared" si="117"/>
        <v>9638.1655854695891</v>
      </c>
      <c r="DK79">
        <v>140.91440497153059</v>
      </c>
      <c r="DM79">
        <v>1986</v>
      </c>
      <c r="DN79" s="1">
        <f t="shared" si="147"/>
        <v>14620.459020124312</v>
      </c>
      <c r="DO79" s="1">
        <f t="shared" si="148"/>
        <v>14487.570136519242</v>
      </c>
      <c r="DP79" s="1"/>
      <c r="DQ79" s="3">
        <f t="shared" si="149"/>
        <v>1.8155142470701229</v>
      </c>
      <c r="DR79" s="3">
        <f t="shared" si="150"/>
        <v>1.7520406918658762</v>
      </c>
      <c r="DS79" s="1"/>
      <c r="DT79" s="1">
        <v>17</v>
      </c>
      <c r="DU79" s="1">
        <f t="shared" si="180"/>
        <v>132.40005373330132</v>
      </c>
      <c r="DV79">
        <v>0</v>
      </c>
      <c r="DW79">
        <v>0</v>
      </c>
      <c r="DX79" s="1">
        <v>0</v>
      </c>
      <c r="DY79" s="2">
        <f t="shared" si="181"/>
        <v>2</v>
      </c>
      <c r="EA79" s="1">
        <v>131.30765531983712</v>
      </c>
      <c r="EB79">
        <v>641463</v>
      </c>
      <c r="EI79">
        <v>1986</v>
      </c>
      <c r="EJ79">
        <v>1208485</v>
      </c>
      <c r="EK79">
        <v>1179488</v>
      </c>
      <c r="EL79">
        <v>1311545</v>
      </c>
      <c r="EM79" s="1">
        <f t="shared" si="151"/>
        <v>3699.518</v>
      </c>
      <c r="EN79" s="42">
        <f t="shared" si="152"/>
        <v>16017.994999999999</v>
      </c>
      <c r="EO79" s="1">
        <f t="shared" si="153"/>
        <v>12318.476999999999</v>
      </c>
      <c r="EP79" s="3">
        <f t="shared" si="154"/>
        <v>0.78241535747232305</v>
      </c>
      <c r="ER79" s="4">
        <f>CV79*EN79/EO79</f>
        <v>0.75776041556580798</v>
      </c>
      <c r="EU79" s="3">
        <f t="shared" si="155"/>
        <v>0.23096011704336281</v>
      </c>
      <c r="FF79">
        <f t="shared" si="156"/>
        <v>1986</v>
      </c>
      <c r="FG79">
        <f t="shared" si="157"/>
        <v>3263701.0010231994</v>
      </c>
      <c r="FH79">
        <f t="shared" si="158"/>
        <v>3276786.8086550478</v>
      </c>
      <c r="FI79" s="4">
        <f t="shared" si="159"/>
        <v>0.58998524016410459</v>
      </c>
      <c r="FJ79" s="4">
        <f t="shared" si="160"/>
        <v>0.59235078570764454</v>
      </c>
      <c r="FK79">
        <f t="shared" si="161"/>
        <v>1.4032619907040182</v>
      </c>
      <c r="FL79">
        <f t="shared" si="162"/>
        <v>1.4237104331202277</v>
      </c>
      <c r="FM79">
        <v>42</v>
      </c>
      <c r="FN79">
        <v>0</v>
      </c>
      <c r="FO79">
        <v>0</v>
      </c>
      <c r="FQ79">
        <v>1986</v>
      </c>
      <c r="FR79">
        <f t="shared" si="163"/>
        <v>2588163</v>
      </c>
      <c r="FS79">
        <f t="shared" si="164"/>
        <v>2542867.5541694318</v>
      </c>
      <c r="FT79" s="3">
        <f t="shared" si="165"/>
        <v>0.62202657337817024</v>
      </c>
      <c r="FU79" s="3">
        <f t="shared" ref="FU79:FU122" si="190">0.76*EXP(FW79)/(1+EXP(FW79))</f>
        <v>0.61114048507553065</v>
      </c>
      <c r="FV79">
        <f t="shared" si="93"/>
        <v>1.5059217083959111</v>
      </c>
      <c r="FW79" s="39">
        <f t="shared" ref="FW79:FW122" si="191">FW$1+FW$2*FX79+FW$3*FY79+FW$4*FZ79</f>
        <v>1.4123238508922102</v>
      </c>
      <c r="FX79">
        <v>42</v>
      </c>
      <c r="FY79" s="12">
        <f>FY78+(FY85-FY77)/8</f>
        <v>0.75</v>
      </c>
      <c r="FZ79" s="42">
        <v>0</v>
      </c>
      <c r="GA79" s="42"/>
      <c r="GB79" s="42"/>
      <c r="GC79">
        <v>1986</v>
      </c>
      <c r="GD79">
        <f t="shared" si="166"/>
        <v>1582133.3291836744</v>
      </c>
      <c r="GE79">
        <f t="shared" si="167"/>
        <v>1535971.2341411579</v>
      </c>
      <c r="GF79">
        <f t="shared" si="168"/>
        <v>0.60281046377962089</v>
      </c>
      <c r="GG79" s="3">
        <f t="shared" si="169"/>
        <v>0.58522219014406329</v>
      </c>
      <c r="GH79">
        <f t="shared" si="118"/>
        <v>1.4444418955139344</v>
      </c>
      <c r="GI79">
        <f t="shared" si="170"/>
        <v>1.2982074256214413</v>
      </c>
      <c r="GJ79">
        <v>42</v>
      </c>
      <c r="GK79">
        <v>0</v>
      </c>
      <c r="GM79">
        <v>1986</v>
      </c>
      <c r="GN79">
        <f t="shared" si="171"/>
        <v>845072.99999999988</v>
      </c>
      <c r="GO79">
        <f t="shared" si="172"/>
        <v>848456.80992453056</v>
      </c>
      <c r="GP79" s="3">
        <f t="shared" si="173"/>
        <v>0.61124226971899742</v>
      </c>
      <c r="GQ79" s="3">
        <f t="shared" ref="GQ79:GQ122" si="192">0.73*EXP(GS79)/(1+EXP(GS79))</f>
        <v>0.61368978331671953</v>
      </c>
      <c r="GR79">
        <f t="shared" si="87"/>
        <v>1.6384078561334194</v>
      </c>
      <c r="GS79" s="39">
        <f t="shared" ref="GS79:GS122" si="193">GS$1+GS$2*GT79+GS$3*GU79+GS$4*GV79</f>
        <v>1.6632286582432421</v>
      </c>
      <c r="GT79">
        <v>42</v>
      </c>
      <c r="GU79">
        <v>0</v>
      </c>
      <c r="GV79" s="39">
        <v>0</v>
      </c>
      <c r="GX79">
        <v>1986</v>
      </c>
      <c r="GY79">
        <f t="shared" si="174"/>
        <v>846134.99999999988</v>
      </c>
      <c r="GZ79">
        <f t="shared" si="175"/>
        <v>862152.3184636418</v>
      </c>
      <c r="HA79">
        <f t="shared" si="176"/>
        <v>0.57993418865689883</v>
      </c>
      <c r="HB79" s="3">
        <f t="shared" ref="HB79:HB110" si="194">0.74*EXP(HD79)/(1+EXP(HD79))</f>
        <v>0.59091233113732022</v>
      </c>
      <c r="HC79" s="39">
        <f t="shared" si="88"/>
        <v>1.2873295777106111</v>
      </c>
      <c r="HD79">
        <f t="shared" ref="HD79:HD122" si="195">HD$1+HD$2*HE79+HD$3*HF79+HD$4*HG79+HD$5*HH79</f>
        <v>1.3771331519879013</v>
      </c>
      <c r="HE79">
        <v>42</v>
      </c>
      <c r="HF79">
        <v>0</v>
      </c>
      <c r="HG79" s="39">
        <v>0</v>
      </c>
      <c r="HI79">
        <v>1986</v>
      </c>
      <c r="HJ79">
        <f t="shared" ref="HJ79:HJ109" si="196">AI79</f>
        <v>269138.59619507875</v>
      </c>
      <c r="HK79">
        <f t="shared" ref="HK79:HK110" si="197">HM79*BW79*1000</f>
        <v>267239.4407119531</v>
      </c>
      <c r="HL79">
        <f t="shared" ref="HL79:HL111" si="198">HJ79/BW79/1000</f>
        <v>0.602810463779621</v>
      </c>
      <c r="HM79" s="3">
        <f t="shared" si="177"/>
        <v>0.59855677882414626</v>
      </c>
      <c r="HN79">
        <f t="shared" si="178"/>
        <v>1.4098817069187595</v>
      </c>
      <c r="HO79">
        <f t="shared" ref="HO79:HO122" si="199">HM$1+HM$2*HP79+HM$3*HQ79</f>
        <v>1.3743106120576651</v>
      </c>
      <c r="HP79">
        <v>42</v>
      </c>
      <c r="HQ79">
        <v>0</v>
      </c>
      <c r="HS79">
        <v>1986</v>
      </c>
      <c r="HT79" s="1">
        <f t="shared" ref="HT79:HT109" si="200">AJ79</f>
        <v>84051.659067635468</v>
      </c>
      <c r="HU79" s="1">
        <f t="shared" ref="HU79:HU110" si="201">HW79*BX79*1000</f>
        <v>82230.302525669336</v>
      </c>
      <c r="HV79" s="3">
        <f t="shared" ref="HV79:HV111" si="202">HT79/BX79/1000</f>
        <v>0.54430199951842995</v>
      </c>
      <c r="HW79" s="3">
        <f t="shared" ref="HW79:HW122" si="203">0.74*EXP(HY79)/(1+EXP(HY79))</f>
        <v>0.5325072530657704</v>
      </c>
      <c r="HX79" s="39">
        <f t="shared" si="90"/>
        <v>1.0229315819063729</v>
      </c>
      <c r="HY79" s="37">
        <f t="shared" ref="HY79:HY122" si="204">HW$1+HW$2*HZ79+HW$3*IA79+HW$4*IB79+HW$5*IC79</f>
        <v>0.94250013374561159</v>
      </c>
      <c r="HZ79">
        <v>24</v>
      </c>
      <c r="IA79">
        <v>19</v>
      </c>
      <c r="IB79">
        <v>0</v>
      </c>
      <c r="IC79" s="37">
        <v>0</v>
      </c>
      <c r="IE79">
        <v>1986</v>
      </c>
      <c r="IF79" s="1">
        <f t="shared" ref="IF79:IF109" si="205">AK79</f>
        <v>159769.99999999997</v>
      </c>
      <c r="IG79">
        <f t="shared" ref="IG79:IG110" si="206">II79*BY79*1000</f>
        <v>161817.75255921017</v>
      </c>
      <c r="IH79">
        <f t="shared" ref="IH79:IH111" si="207">IF79/BY79/1000</f>
        <v>0.61867366774315946</v>
      </c>
      <c r="II79" s="5">
        <f t="shared" ref="II79:II122" si="208">0.825*EXP(IK79)/(1+EXP(IK79))</f>
        <v>0.62660313251399891</v>
      </c>
      <c r="IJ79" s="37">
        <f t="shared" si="91"/>
        <v>1.0981188884722215</v>
      </c>
      <c r="IK79" s="39">
        <f t="shared" ref="IK79:IK122" si="209">IK$1+IK$2*IL79+IK$3*IM79+IK$4*IN79+IK$5*IO79</f>
        <v>1.1500439718848958</v>
      </c>
      <c r="IL79">
        <f t="shared" si="182"/>
        <v>26</v>
      </c>
      <c r="IM79">
        <v>16</v>
      </c>
      <c r="IN79">
        <v>0</v>
      </c>
      <c r="IO79" s="39">
        <v>0</v>
      </c>
      <c r="IP79" s="1"/>
      <c r="IQ79">
        <v>1986</v>
      </c>
      <c r="IR79" s="42">
        <f t="shared" ref="IR79:IR111" si="210">FG79+FR79+GD79+GN79+GY79+HJ79+HT79+IF79</f>
        <v>9638165.5854695886</v>
      </c>
      <c r="IS79" s="1">
        <f t="shared" ref="IS79:IS111" si="211">FH79+FS79+GE79+GO79+GZ79+HK79+HU79+IG79</f>
        <v>9577522.2211506404</v>
      </c>
      <c r="IT79" s="1">
        <f t="shared" ref="IT79:IT110" si="212">C79*1000</f>
        <v>9510646.0746509004</v>
      </c>
      <c r="IU79" s="1"/>
      <c r="IV79">
        <v>1986</v>
      </c>
      <c r="IW79" s="3">
        <f t="shared" ref="IW79:IW111" si="213">F79</f>
        <v>0.60170861493399075</v>
      </c>
      <c r="IX79" s="3">
        <f t="shared" ref="IX79:IX110" si="214">IS79/BZ79/1000</f>
        <v>0.59792266267723526</v>
      </c>
      <c r="IY79" s="3">
        <f t="shared" ref="IY79:IY110" si="215">G79</f>
        <v>0.59374759916274789</v>
      </c>
    </row>
    <row r="80" spans="1:259" x14ac:dyDescent="0.25">
      <c r="A80">
        <v>1987</v>
      </c>
      <c r="B80" s="42">
        <v>9865.6039875956776</v>
      </c>
      <c r="C80" s="1">
        <f t="shared" si="92"/>
        <v>9771.3059786702106</v>
      </c>
      <c r="E80">
        <v>1987</v>
      </c>
      <c r="F80" s="3">
        <f t="shared" si="94"/>
        <v>0.60660969092012096</v>
      </c>
      <c r="G80" s="3">
        <f t="shared" si="82"/>
        <v>0.60081155771706696</v>
      </c>
      <c r="H80" s="3"/>
      <c r="I80">
        <v>1987</v>
      </c>
      <c r="J80">
        <f t="shared" si="83"/>
        <v>1.552810656974857</v>
      </c>
      <c r="K80">
        <f t="shared" si="84"/>
        <v>1.4990362397262735</v>
      </c>
      <c r="N80">
        <v>43</v>
      </c>
      <c r="Q80" s="1">
        <v>9842.3591051197945</v>
      </c>
      <c r="V80" s="1"/>
      <c r="X80" s="1">
        <v>2675.107</v>
      </c>
      <c r="Y80" s="29">
        <f t="shared" si="119"/>
        <v>16263.511999999999</v>
      </c>
      <c r="Z80" s="28">
        <f t="shared" si="120"/>
        <v>1.1968668876148452</v>
      </c>
      <c r="AA80" s="42"/>
      <c r="AC80">
        <v>1987</v>
      </c>
      <c r="AD80" s="8">
        <f t="shared" si="121"/>
        <v>3365308.1016749786</v>
      </c>
      <c r="AE80" s="8">
        <f t="shared" si="122"/>
        <v>2590357.9999999995</v>
      </c>
      <c r="AF80" s="8">
        <f t="shared" si="123"/>
        <v>1642028.7995374266</v>
      </c>
      <c r="AG80" s="8">
        <f t="shared" si="124"/>
        <v>858931</v>
      </c>
      <c r="AH80" s="8">
        <f t="shared" si="125"/>
        <v>882630.06993840891</v>
      </c>
      <c r="AI80" s="8">
        <f t="shared" si="126"/>
        <v>275743</v>
      </c>
      <c r="AJ80" s="8">
        <f t="shared" si="127"/>
        <v>86502.146829713995</v>
      </c>
      <c r="AK80" s="8">
        <f t="shared" si="128"/>
        <v>164102.86961515094</v>
      </c>
      <c r="AL80" s="1">
        <f t="shared" si="129"/>
        <v>9865603.9875956774</v>
      </c>
      <c r="AM80" s="9"/>
      <c r="AN80" s="9"/>
      <c r="AO80" s="9"/>
      <c r="AP80" s="9"/>
      <c r="AQ80" s="9"/>
      <c r="AR80" s="9"/>
      <c r="AS80" s="8">
        <v>858931</v>
      </c>
      <c r="AT80" s="8">
        <v>275743</v>
      </c>
      <c r="AU80" s="4"/>
      <c r="AV80" s="19">
        <f>AV79+(AV81-AV63)/18</f>
        <v>0.90944671036341518</v>
      </c>
      <c r="AW80" s="1"/>
      <c r="AX80" s="1"/>
      <c r="AZ80">
        <v>2590358</v>
      </c>
      <c r="BC80">
        <v>1987</v>
      </c>
      <c r="BD80" s="1"/>
      <c r="BE80">
        <f t="shared" si="130"/>
        <v>2590358</v>
      </c>
      <c r="BF80" s="20">
        <v>1608048.9735609868</v>
      </c>
      <c r="BG80">
        <f t="shared" si="81"/>
        <v>858931</v>
      </c>
      <c r="BI80" s="1">
        <f>AT80</f>
        <v>275743</v>
      </c>
      <c r="BM80" s="1"/>
      <c r="BQ80">
        <v>1987</v>
      </c>
      <c r="BR80" s="42">
        <v>5617.05</v>
      </c>
      <c r="BS80" s="42">
        <v>4210.1109999999999</v>
      </c>
      <c r="BT80" s="42">
        <v>2675.107</v>
      </c>
      <c r="BU80" s="42">
        <v>1392.7640000000001</v>
      </c>
      <c r="BV80" s="42">
        <v>1496.248</v>
      </c>
      <c r="BW80" s="42">
        <v>449.226</v>
      </c>
      <c r="BX80" s="42">
        <v>158.20499999999998</v>
      </c>
      <c r="BY80" s="42">
        <v>264.80099999999999</v>
      </c>
      <c r="BZ80" s="42">
        <f t="shared" si="133"/>
        <v>16263.511999999999</v>
      </c>
      <c r="CB80" s="39">
        <v>1987</v>
      </c>
      <c r="CM80">
        <v>1987</v>
      </c>
      <c r="CN80" s="3"/>
      <c r="CO80" s="3">
        <f t="shared" si="135"/>
        <v>0.61527071376502895</v>
      </c>
      <c r="CP80" s="3"/>
      <c r="CQ80" s="3">
        <f t="shared" si="137"/>
        <v>0.61670965073766981</v>
      </c>
      <c r="CR80" s="3"/>
      <c r="CS80" s="3">
        <f t="shared" si="139"/>
        <v>0.61381798916358354</v>
      </c>
      <c r="CT80" s="3"/>
      <c r="CU80" s="3"/>
      <c r="CV80" s="3"/>
      <c r="CX80" s="1">
        <v>1987</v>
      </c>
      <c r="CY80" s="25">
        <f>CY79+(CY81-CY77)/4</f>
        <v>0.59912375743049795</v>
      </c>
      <c r="CZ80" s="3">
        <f t="shared" si="189"/>
        <v>0.61527071376502895</v>
      </c>
      <c r="DA80" s="25">
        <f t="shared" si="145"/>
        <v>0.61381798916358354</v>
      </c>
      <c r="DB80" s="3">
        <f t="shared" ref="DB80:DB89" si="216">CQ80</f>
        <v>0.61670965073766981</v>
      </c>
      <c r="DC80" s="25">
        <f>DC79+(DC82-DC79)/3</f>
        <v>0.5898955720832435</v>
      </c>
      <c r="DD80" s="18">
        <f>CS80</f>
        <v>0.61381798916358354</v>
      </c>
      <c r="DE80" s="25">
        <f>DE79+(DE92-DE76)/16</f>
        <v>0.54677252191595715</v>
      </c>
      <c r="DF80" s="25">
        <f>(DF79+DF81)/2</f>
        <v>0.6197214875138346</v>
      </c>
      <c r="DG80" s="3">
        <f t="shared" si="146"/>
        <v>0.60660969092012085</v>
      </c>
      <c r="DI80">
        <v>1987</v>
      </c>
      <c r="DJ80" s="1">
        <f t="shared" si="117"/>
        <v>9865.6039875956776</v>
      </c>
      <c r="DK80">
        <v>144.00404778628095</v>
      </c>
      <c r="DM80">
        <v>1987</v>
      </c>
      <c r="DN80" s="1">
        <f t="shared" si="147"/>
        <v>14596.576952342866</v>
      </c>
      <c r="DO80" s="1">
        <f t="shared" si="148"/>
        <v>14674.061817121585</v>
      </c>
      <c r="DP80" s="1"/>
      <c r="DQ80" s="3">
        <f t="shared" si="149"/>
        <v>1.8038930548520833</v>
      </c>
      <c r="DR80" s="3">
        <f t="shared" si="150"/>
        <v>1.8419579558155132</v>
      </c>
      <c r="DS80" s="1"/>
      <c r="DT80" s="1">
        <v>18</v>
      </c>
      <c r="DU80" s="1">
        <f t="shared" si="180"/>
        <v>125.89705735879035</v>
      </c>
      <c r="DV80">
        <v>0</v>
      </c>
      <c r="DW80">
        <v>0</v>
      </c>
      <c r="DX80" s="1">
        <v>0</v>
      </c>
      <c r="DY80" s="2">
        <f t="shared" si="181"/>
        <v>2</v>
      </c>
      <c r="EA80" s="1">
        <v>123.23213597499118</v>
      </c>
      <c r="EB80">
        <v>658692</v>
      </c>
      <c r="EI80">
        <v>1987</v>
      </c>
      <c r="EJ80">
        <v>1218684</v>
      </c>
      <c r="EK80">
        <v>1196138</v>
      </c>
      <c r="EL80">
        <v>1272522</v>
      </c>
      <c r="EM80" s="1">
        <f t="shared" si="151"/>
        <v>3687.3440000000001</v>
      </c>
      <c r="EN80" s="42">
        <f t="shared" si="152"/>
        <v>16263.511999999999</v>
      </c>
      <c r="EO80" s="1">
        <f t="shared" si="153"/>
        <v>12576.167999999998</v>
      </c>
      <c r="EP80" s="3">
        <f t="shared" si="154"/>
        <v>0.78446820904393766</v>
      </c>
      <c r="ER80" s="4"/>
      <c r="EU80" s="3">
        <f t="shared" si="155"/>
        <v>0.22672495338030313</v>
      </c>
      <c r="FF80">
        <f t="shared" si="156"/>
        <v>1987</v>
      </c>
      <c r="FG80">
        <f t="shared" si="157"/>
        <v>3365308.1016749786</v>
      </c>
      <c r="FH80">
        <f t="shared" si="158"/>
        <v>3367863.4075617958</v>
      </c>
      <c r="FI80" s="4">
        <f t="shared" si="159"/>
        <v>0.59912375743049795</v>
      </c>
      <c r="FJ80" s="4">
        <f t="shared" si="160"/>
        <v>0.59957867698556988</v>
      </c>
      <c r="FK80">
        <f t="shared" si="161"/>
        <v>1.4837236931586337</v>
      </c>
      <c r="FL80">
        <f t="shared" si="162"/>
        <v>1.4878363738086653</v>
      </c>
      <c r="FM80">
        <v>43</v>
      </c>
      <c r="FN80">
        <v>0</v>
      </c>
      <c r="FO80">
        <v>0</v>
      </c>
      <c r="FQ80">
        <v>1987</v>
      </c>
      <c r="FR80">
        <f t="shared" si="163"/>
        <v>2590357.9999999995</v>
      </c>
      <c r="FS80">
        <f t="shared" si="164"/>
        <v>2634458.6597455461</v>
      </c>
      <c r="FT80" s="3">
        <f t="shared" si="165"/>
        <v>0.61527071376502884</v>
      </c>
      <c r="FU80" s="3">
        <f t="shared" si="190"/>
        <v>0.62574565367648172</v>
      </c>
      <c r="FV80">
        <f t="shared" si="93"/>
        <v>1.4471973500005704</v>
      </c>
      <c r="FW80" s="39">
        <f t="shared" si="191"/>
        <v>1.5392078767908535</v>
      </c>
      <c r="FX80">
        <v>43</v>
      </c>
      <c r="FY80" s="12">
        <f>FY79+(FY85-FY77)/8</f>
        <v>0.625</v>
      </c>
      <c r="FZ80" s="42">
        <v>0</v>
      </c>
      <c r="GA80" s="42"/>
      <c r="GB80" s="42"/>
      <c r="GC80">
        <v>1987</v>
      </c>
      <c r="GD80">
        <f t="shared" si="166"/>
        <v>1642028.7995374266</v>
      </c>
      <c r="GE80">
        <f t="shared" si="167"/>
        <v>1585965.3180259927</v>
      </c>
      <c r="GF80">
        <f t="shared" si="168"/>
        <v>0.61381798916358354</v>
      </c>
      <c r="GG80" s="3">
        <f t="shared" si="169"/>
        <v>0.59286051661708961</v>
      </c>
      <c r="GH80">
        <f t="shared" si="118"/>
        <v>1.5431126950328349</v>
      </c>
      <c r="GI80">
        <f t="shared" si="170"/>
        <v>1.3601614009383294</v>
      </c>
      <c r="GJ80">
        <v>43</v>
      </c>
      <c r="GK80">
        <v>0</v>
      </c>
      <c r="GM80">
        <v>1987</v>
      </c>
      <c r="GN80">
        <f t="shared" si="171"/>
        <v>858931</v>
      </c>
      <c r="GO80">
        <f t="shared" si="172"/>
        <v>862894.40653857111</v>
      </c>
      <c r="GP80" s="3">
        <f t="shared" si="173"/>
        <v>0.61670965073766981</v>
      </c>
      <c r="GQ80" s="3">
        <f t="shared" si="192"/>
        <v>0.61955536367867858</v>
      </c>
      <c r="GR80">
        <f t="shared" si="87"/>
        <v>1.6944443450881355</v>
      </c>
      <c r="GS80" s="39">
        <f t="shared" si="193"/>
        <v>1.7244876987686191</v>
      </c>
      <c r="GT80">
        <v>43</v>
      </c>
      <c r="GU80">
        <v>0</v>
      </c>
      <c r="GV80" s="39">
        <v>0</v>
      </c>
      <c r="GX80">
        <v>1987</v>
      </c>
      <c r="GY80">
        <f t="shared" si="174"/>
        <v>882630.06993840891</v>
      </c>
      <c r="GZ80">
        <f t="shared" si="175"/>
        <v>895041.35094328213</v>
      </c>
      <c r="HA80">
        <f t="shared" si="176"/>
        <v>0.5898955720832435</v>
      </c>
      <c r="HB80" s="3">
        <f t="shared" si="194"/>
        <v>0.59819050781907956</v>
      </c>
      <c r="HC80" s="39">
        <f t="shared" si="88"/>
        <v>1.368614286782132</v>
      </c>
      <c r="HD80">
        <f t="shared" si="195"/>
        <v>1.4394247256800148</v>
      </c>
      <c r="HE80">
        <v>43</v>
      </c>
      <c r="HF80">
        <v>0</v>
      </c>
      <c r="HG80" s="39">
        <v>0</v>
      </c>
      <c r="HI80">
        <v>1987</v>
      </c>
      <c r="HJ80">
        <f t="shared" si="196"/>
        <v>275743</v>
      </c>
      <c r="HK80">
        <f t="shared" si="197"/>
        <v>272534.44407422043</v>
      </c>
      <c r="HL80">
        <f t="shared" si="198"/>
        <v>0.61381798916358354</v>
      </c>
      <c r="HM80" s="3">
        <f t="shared" si="177"/>
        <v>0.60667557994020926</v>
      </c>
      <c r="HN80">
        <f t="shared" si="178"/>
        <v>1.5057061436502983</v>
      </c>
      <c r="HO80">
        <f t="shared" si="199"/>
        <v>1.4428834510474127</v>
      </c>
      <c r="HP80">
        <v>43</v>
      </c>
      <c r="HQ80">
        <v>0</v>
      </c>
      <c r="HS80">
        <v>1987</v>
      </c>
      <c r="HT80" s="1">
        <f t="shared" si="200"/>
        <v>86502.146829713995</v>
      </c>
      <c r="HU80" s="1">
        <f t="shared" si="201"/>
        <v>84877.231686048166</v>
      </c>
      <c r="HV80" s="3">
        <f t="shared" si="202"/>
        <v>0.54677252191595727</v>
      </c>
      <c r="HW80" s="3">
        <f t="shared" si="203"/>
        <v>0.53650157508326646</v>
      </c>
      <c r="HX80" s="39">
        <f t="shared" si="90"/>
        <v>1.0401647132828005</v>
      </c>
      <c r="HY80" s="37">
        <f t="shared" si="204"/>
        <v>0.96941123303017707</v>
      </c>
      <c r="HZ80">
        <v>24</v>
      </c>
      <c r="IA80">
        <v>20</v>
      </c>
      <c r="IB80">
        <v>0</v>
      </c>
      <c r="IC80" s="37">
        <v>0</v>
      </c>
      <c r="IE80">
        <v>1987</v>
      </c>
      <c r="IF80" s="1">
        <f t="shared" si="205"/>
        <v>164102.86961515094</v>
      </c>
      <c r="IG80">
        <f t="shared" si="206"/>
        <v>166838.36513890207</v>
      </c>
      <c r="IH80">
        <f t="shared" si="207"/>
        <v>0.61972148751383471</v>
      </c>
      <c r="II80" s="5">
        <f t="shared" si="208"/>
        <v>0.63005186966401971</v>
      </c>
      <c r="IJ80" s="37">
        <f t="shared" si="91"/>
        <v>1.1049025088517135</v>
      </c>
      <c r="IK80" s="39">
        <f t="shared" si="209"/>
        <v>1.1730686238935446</v>
      </c>
      <c r="IL80">
        <f t="shared" si="182"/>
        <v>26</v>
      </c>
      <c r="IM80">
        <v>17</v>
      </c>
      <c r="IN80">
        <v>0</v>
      </c>
      <c r="IO80" s="39">
        <v>0</v>
      </c>
      <c r="IP80" s="1"/>
      <c r="IQ80">
        <v>1987</v>
      </c>
      <c r="IR80" s="42">
        <f t="shared" si="210"/>
        <v>9865603.9875956774</v>
      </c>
      <c r="IS80" s="1">
        <f t="shared" si="211"/>
        <v>9870473.1837143581</v>
      </c>
      <c r="IT80" s="1">
        <f t="shared" si="212"/>
        <v>9771305.9786702115</v>
      </c>
      <c r="IU80" s="1"/>
      <c r="IV80">
        <v>1987</v>
      </c>
      <c r="IW80" s="3">
        <f t="shared" si="213"/>
        <v>0.60660969092012096</v>
      </c>
      <c r="IX80" s="3">
        <f t="shared" si="214"/>
        <v>0.60690908480987127</v>
      </c>
      <c r="IY80" s="3">
        <f t="shared" si="215"/>
        <v>0.60081155771706696</v>
      </c>
    </row>
    <row r="81" spans="1:259" x14ac:dyDescent="0.25">
      <c r="A81">
        <v>1988</v>
      </c>
      <c r="B81" s="42">
        <v>10182.021736992374</v>
      </c>
      <c r="C81" s="1">
        <f t="shared" si="92"/>
        <v>10044.684621140887</v>
      </c>
      <c r="E81">
        <v>1988</v>
      </c>
      <c r="F81" s="3">
        <f t="shared" si="94"/>
        <v>0.61590550721859894</v>
      </c>
      <c r="G81" s="3">
        <f t="shared" si="82"/>
        <v>0.6075980523551765</v>
      </c>
      <c r="H81" s="3"/>
      <c r="I81">
        <v>1988</v>
      </c>
      <c r="J81">
        <f t="shared" si="83"/>
        <v>1.6431763193928992</v>
      </c>
      <c r="K81">
        <f t="shared" si="84"/>
        <v>1.5621665345872351</v>
      </c>
      <c r="N81">
        <v>44</v>
      </c>
      <c r="Q81" s="1">
        <v>10166.365131593411</v>
      </c>
      <c r="V81" s="1"/>
      <c r="X81" s="1">
        <v>2739.9070000000002</v>
      </c>
      <c r="Y81" s="29">
        <f t="shared" si="119"/>
        <v>16531.791999999998</v>
      </c>
      <c r="Z81" s="28">
        <f t="shared" si="120"/>
        <v>1.1986608066990116</v>
      </c>
      <c r="AA81" s="42"/>
      <c r="AC81">
        <v>1988</v>
      </c>
      <c r="AD81" s="8">
        <f t="shared" si="121"/>
        <v>3471734.1821413948</v>
      </c>
      <c r="AE81" s="8">
        <f t="shared" si="122"/>
        <v>2696700.0000000005</v>
      </c>
      <c r="AF81" s="8">
        <f t="shared" si="123"/>
        <v>1694116.0276671955</v>
      </c>
      <c r="AG81" s="8">
        <f t="shared" si="124"/>
        <v>863795.99999999988</v>
      </c>
      <c r="AH81" s="8">
        <f t="shared" si="125"/>
        <v>920880.60281878791</v>
      </c>
      <c r="AI81" s="8">
        <f t="shared" si="126"/>
        <v>278950</v>
      </c>
      <c r="AJ81" s="8">
        <f t="shared" si="127"/>
        <v>87343.924364996172</v>
      </c>
      <c r="AK81" s="8">
        <f t="shared" si="128"/>
        <v>168501</v>
      </c>
      <c r="AL81" s="1">
        <f t="shared" si="129"/>
        <v>10182021.736992374</v>
      </c>
      <c r="AM81" s="9"/>
      <c r="AN81" s="9"/>
      <c r="AO81" s="9"/>
      <c r="AP81" s="9"/>
      <c r="AQ81" s="9"/>
      <c r="AR81" s="9"/>
      <c r="AS81" s="8">
        <v>863796</v>
      </c>
      <c r="AT81" s="8">
        <v>278950</v>
      </c>
      <c r="AU81" s="4"/>
      <c r="AV81" s="4">
        <f>AW81/AX81</f>
        <v>0.90412004626714482</v>
      </c>
      <c r="AW81" s="1">
        <f>AX81*AW$95/AX$95</f>
        <v>3471734.1821413944</v>
      </c>
      <c r="AX81" s="1">
        <v>3839904</v>
      </c>
      <c r="AZ81">
        <v>2696700</v>
      </c>
      <c r="BC81">
        <v>1988</v>
      </c>
      <c r="BD81" s="1">
        <f t="shared" ref="BD81:BD96" si="217">AW81</f>
        <v>3471734.1821413944</v>
      </c>
      <c r="BE81">
        <f t="shared" si="130"/>
        <v>2696700</v>
      </c>
      <c r="BF81">
        <v>1580548</v>
      </c>
      <c r="BG81">
        <f t="shared" si="81"/>
        <v>863796</v>
      </c>
      <c r="BH81">
        <v>879614</v>
      </c>
      <c r="BI81" s="1">
        <f t="shared" ref="BI81:BI100" si="218">AT81</f>
        <v>278950</v>
      </c>
      <c r="BJ81">
        <v>93136</v>
      </c>
      <c r="BK81">
        <v>168501</v>
      </c>
      <c r="BL81">
        <f t="shared" ref="BL81:BL93" si="219">SUM(BD81:BK81)</f>
        <v>10032979.182141393</v>
      </c>
      <c r="BM81" s="1">
        <f>BL81-BF81</f>
        <v>8452431.1821413934</v>
      </c>
      <c r="BQ81">
        <v>1988</v>
      </c>
      <c r="BR81" s="42">
        <v>5707.6270000000004</v>
      </c>
      <c r="BS81" s="42">
        <v>4262.5689999999995</v>
      </c>
      <c r="BT81" s="42">
        <v>2739.9070000000002</v>
      </c>
      <c r="BU81" s="42">
        <v>1404.9090000000001</v>
      </c>
      <c r="BV81" s="42">
        <v>1535.1669999999999</v>
      </c>
      <c r="BW81" s="42">
        <v>451.14800000000002</v>
      </c>
      <c r="BX81" s="42">
        <v>159.02600000000001</v>
      </c>
      <c r="BY81" s="42">
        <v>271.43900000000002</v>
      </c>
      <c r="BZ81" s="42">
        <f t="shared" si="133"/>
        <v>16531.791999999998</v>
      </c>
      <c r="CB81" s="39">
        <v>1988</v>
      </c>
      <c r="CM81">
        <v>1988</v>
      </c>
      <c r="CN81" s="3">
        <f t="shared" si="134"/>
        <v>0.60826227469689143</v>
      </c>
      <c r="CO81" s="3">
        <f t="shared" si="135"/>
        <v>0.63264665041199342</v>
      </c>
      <c r="CP81" s="3">
        <f t="shared" si="136"/>
        <v>0.57686191538617915</v>
      </c>
      <c r="CQ81" s="3">
        <f t="shared" si="137"/>
        <v>0.61484124594546685</v>
      </c>
      <c r="CR81" s="3">
        <f t="shared" si="138"/>
        <v>0.5729760996686355</v>
      </c>
      <c r="CS81" s="3">
        <f t="shared" si="139"/>
        <v>0.61831150753189634</v>
      </c>
      <c r="CT81" s="3">
        <f t="shared" si="140"/>
        <v>0.58566523713103513</v>
      </c>
      <c r="CU81" s="3">
        <f t="shared" si="141"/>
        <v>0.62076930728450952</v>
      </c>
      <c r="CV81" s="3">
        <f t="shared" si="142"/>
        <v>0.60688999608399352</v>
      </c>
      <c r="CX81" s="1">
        <v>1988</v>
      </c>
      <c r="CY81" s="18">
        <f>CN81</f>
        <v>0.60826227469689143</v>
      </c>
      <c r="CZ81" s="18">
        <f>CO81</f>
        <v>0.63264665041199342</v>
      </c>
      <c r="DA81" s="25">
        <f>DD81</f>
        <v>0.61831150753189634</v>
      </c>
      <c r="DB81" s="3">
        <f t="shared" si="216"/>
        <v>0.61484124594546685</v>
      </c>
      <c r="DC81" s="25">
        <f>DC80+(DC82-DC79)/3</f>
        <v>0.59985695550958817</v>
      </c>
      <c r="DD81" s="18">
        <f t="shared" ref="DD81:DD103" si="220">CS81</f>
        <v>0.61831150753189634</v>
      </c>
      <c r="DE81" s="25">
        <f>DE80+(DE92-DE76)/16</f>
        <v>0.54924304431348436</v>
      </c>
      <c r="DF81" s="18">
        <f>CU81</f>
        <v>0.62076930728450952</v>
      </c>
      <c r="DG81" s="3">
        <f t="shared" si="146"/>
        <v>0.61590550721859894</v>
      </c>
      <c r="DI81">
        <v>1988</v>
      </c>
      <c r="DJ81" s="1">
        <f t="shared" si="117"/>
        <v>10182.021736992374</v>
      </c>
      <c r="DK81">
        <v>151.29707082862271</v>
      </c>
      <c r="DM81">
        <v>1988</v>
      </c>
      <c r="DN81" s="1">
        <f t="shared" si="147"/>
        <v>14859.236675850363</v>
      </c>
      <c r="DO81" s="1">
        <f t="shared" si="148"/>
        <v>14860.344537369992</v>
      </c>
      <c r="DP81" s="1"/>
      <c r="DQ81" s="3">
        <f t="shared" si="149"/>
        <v>1.9374592113000431</v>
      </c>
      <c r="DR81" s="3">
        <f t="shared" si="150"/>
        <v>1.9380514072763173</v>
      </c>
      <c r="DS81" s="1"/>
      <c r="DT81" s="1">
        <v>19</v>
      </c>
      <c r="DU81" s="1">
        <f t="shared" si="180"/>
        <v>118.71810307925648</v>
      </c>
      <c r="DV81">
        <v>0</v>
      </c>
      <c r="DW81">
        <v>0</v>
      </c>
      <c r="DX81" s="1">
        <v>0</v>
      </c>
      <c r="DY81" s="2">
        <f t="shared" si="181"/>
        <v>2</v>
      </c>
      <c r="EA81" s="1">
        <v>116.49477344404384</v>
      </c>
      <c r="EB81">
        <v>696251</v>
      </c>
      <c r="EI81">
        <v>1988</v>
      </c>
      <c r="EJ81">
        <v>1229551</v>
      </c>
      <c r="EK81">
        <v>1218352</v>
      </c>
      <c r="EL81">
        <v>1251128</v>
      </c>
      <c r="EM81" s="1">
        <f t="shared" si="151"/>
        <v>3699.0309999999999</v>
      </c>
      <c r="EN81" s="42">
        <f t="shared" si="152"/>
        <v>16531.791999999998</v>
      </c>
      <c r="EO81" s="1">
        <f t="shared" si="153"/>
        <v>12832.760999999999</v>
      </c>
      <c r="EP81" s="3">
        <f t="shared" si="154"/>
        <v>0.79343967654290259</v>
      </c>
      <c r="ER81" s="4">
        <f t="shared" ref="ER81:ER95" si="221">CV81*EN81/EO81</f>
        <v>0.78182545300589601</v>
      </c>
      <c r="EU81" s="3">
        <f t="shared" si="155"/>
        <v>0.22375257322376185</v>
      </c>
      <c r="FF81">
        <f t="shared" si="156"/>
        <v>1988</v>
      </c>
      <c r="FG81">
        <f t="shared" si="157"/>
        <v>3471734.1821413948</v>
      </c>
      <c r="FH81">
        <f t="shared" si="158"/>
        <v>3461788.6335218623</v>
      </c>
      <c r="FI81" s="4">
        <f t="shared" si="159"/>
        <v>0.60826227469689154</v>
      </c>
      <c r="FJ81" s="4">
        <f t="shared" si="160"/>
        <v>0.60651977319503569</v>
      </c>
      <c r="FK81">
        <f t="shared" si="161"/>
        <v>1.5684863658166217</v>
      </c>
      <c r="FL81">
        <f t="shared" si="162"/>
        <v>1.5519623144971029</v>
      </c>
      <c r="FM81">
        <v>44</v>
      </c>
      <c r="FN81">
        <v>0</v>
      </c>
      <c r="FO81">
        <v>0</v>
      </c>
      <c r="FQ81">
        <v>1988</v>
      </c>
      <c r="FR81">
        <f t="shared" si="163"/>
        <v>2696700.0000000005</v>
      </c>
      <c r="FS81">
        <f t="shared" si="164"/>
        <v>2724638.779263895</v>
      </c>
      <c r="FT81" s="3">
        <f t="shared" si="165"/>
        <v>0.63264665041199353</v>
      </c>
      <c r="FU81" s="3">
        <f t="shared" si="190"/>
        <v>0.63920109663066926</v>
      </c>
      <c r="FV81">
        <f t="shared" si="93"/>
        <v>1.6029465487837213</v>
      </c>
      <c r="FW81" s="39">
        <f t="shared" si="191"/>
        <v>1.6660919026894969</v>
      </c>
      <c r="FX81">
        <v>44</v>
      </c>
      <c r="FY81" s="12">
        <f>FY80+(FY85-FY77)/8</f>
        <v>0.5</v>
      </c>
      <c r="FZ81" s="42">
        <v>0</v>
      </c>
      <c r="GA81" s="42"/>
      <c r="GB81" s="42"/>
      <c r="GC81">
        <v>1988</v>
      </c>
      <c r="GD81">
        <f t="shared" si="166"/>
        <v>1694116.0276671955</v>
      </c>
      <c r="GE81">
        <f t="shared" si="167"/>
        <v>1644557.9959699009</v>
      </c>
      <c r="GF81">
        <f t="shared" si="168"/>
        <v>0.61831150753189623</v>
      </c>
      <c r="GG81" s="3">
        <f t="shared" si="169"/>
        <v>0.60022402073132441</v>
      </c>
      <c r="GH81">
        <f t="shared" si="118"/>
        <v>1.5852611297908104</v>
      </c>
      <c r="GI81">
        <f t="shared" si="170"/>
        <v>1.4221153762552174</v>
      </c>
      <c r="GJ81">
        <v>44</v>
      </c>
      <c r="GK81">
        <v>0</v>
      </c>
      <c r="GM81">
        <v>1988</v>
      </c>
      <c r="GN81">
        <f t="shared" si="171"/>
        <v>863795.99999999988</v>
      </c>
      <c r="GO81">
        <f t="shared" si="172"/>
        <v>878314.92012774746</v>
      </c>
      <c r="GP81" s="3">
        <f t="shared" si="173"/>
        <v>0.61484124594546674</v>
      </c>
      <c r="GQ81" s="3">
        <f t="shared" si="192"/>
        <v>0.62517566627286703</v>
      </c>
      <c r="GR81">
        <f t="shared" si="87"/>
        <v>1.6750524513795568</v>
      </c>
      <c r="GS81" s="39">
        <f t="shared" si="193"/>
        <v>1.7857467392939961</v>
      </c>
      <c r="GT81">
        <v>44</v>
      </c>
      <c r="GU81">
        <v>0</v>
      </c>
      <c r="GV81" s="39">
        <v>0</v>
      </c>
      <c r="GX81">
        <v>1988</v>
      </c>
      <c r="GY81">
        <f t="shared" si="174"/>
        <v>920880.60281878791</v>
      </c>
      <c r="GZ81">
        <f t="shared" si="175"/>
        <v>929074.52414907573</v>
      </c>
      <c r="HA81">
        <f t="shared" si="176"/>
        <v>0.59985695550958817</v>
      </c>
      <c r="HB81" s="3">
        <f t="shared" si="194"/>
        <v>0.60519443431827014</v>
      </c>
      <c r="HC81" s="39">
        <f t="shared" si="88"/>
        <v>1.4540275719666844</v>
      </c>
      <c r="HD81">
        <f t="shared" si="195"/>
        <v>1.5017162993721282</v>
      </c>
      <c r="HE81">
        <v>44</v>
      </c>
      <c r="HF81">
        <v>0</v>
      </c>
      <c r="HG81" s="39">
        <v>0</v>
      </c>
      <c r="HI81">
        <v>1988</v>
      </c>
      <c r="HJ81">
        <f t="shared" si="196"/>
        <v>278950</v>
      </c>
      <c r="HK81">
        <f t="shared" si="197"/>
        <v>277211.36086536502</v>
      </c>
      <c r="HL81">
        <f t="shared" si="198"/>
        <v>0.61831150753189634</v>
      </c>
      <c r="HM81" s="3">
        <f t="shared" si="177"/>
        <v>0.61445769651060189</v>
      </c>
      <c r="HN81">
        <f t="shared" si="178"/>
        <v>1.546553159882412</v>
      </c>
      <c r="HO81">
        <f t="shared" si="199"/>
        <v>1.5114562900371598</v>
      </c>
      <c r="HP81">
        <v>44</v>
      </c>
      <c r="HQ81">
        <v>0</v>
      </c>
      <c r="HS81">
        <v>1988</v>
      </c>
      <c r="HT81" s="1">
        <f t="shared" si="200"/>
        <v>87343.924364996172</v>
      </c>
      <c r="HU81" s="1">
        <f t="shared" si="201"/>
        <v>85945.254934129713</v>
      </c>
      <c r="HV81" s="3">
        <f t="shared" si="202"/>
        <v>0.54924304431348436</v>
      </c>
      <c r="HW81" s="3">
        <f t="shared" si="203"/>
        <v>0.54044781943914644</v>
      </c>
      <c r="HX81" s="39">
        <f t="shared" si="90"/>
        <v>1.0575409127771243</v>
      </c>
      <c r="HY81" s="37">
        <f t="shared" si="204"/>
        <v>0.99632233231474254</v>
      </c>
      <c r="HZ81">
        <v>24</v>
      </c>
      <c r="IA81">
        <v>21</v>
      </c>
      <c r="IB81">
        <v>0</v>
      </c>
      <c r="IC81" s="37">
        <v>0</v>
      </c>
      <c r="IE81">
        <v>1988</v>
      </c>
      <c r="IF81" s="1">
        <f t="shared" si="205"/>
        <v>168501</v>
      </c>
      <c r="IG81">
        <f t="shared" si="206"/>
        <v>171945.47282897361</v>
      </c>
      <c r="IH81">
        <f t="shared" si="207"/>
        <v>0.62076930728450952</v>
      </c>
      <c r="II81" s="5">
        <f t="shared" si="208"/>
        <v>0.63345898278793245</v>
      </c>
      <c r="IJ81" s="37">
        <f t="shared" si="91"/>
        <v>1.1117093254979138</v>
      </c>
      <c r="IK81" s="39">
        <f t="shared" si="209"/>
        <v>1.1960932759021934</v>
      </c>
      <c r="IL81">
        <f t="shared" si="182"/>
        <v>26</v>
      </c>
      <c r="IM81">
        <v>18</v>
      </c>
      <c r="IN81">
        <v>0</v>
      </c>
      <c r="IO81" s="39">
        <v>0</v>
      </c>
      <c r="IP81" s="1"/>
      <c r="IQ81">
        <v>1988</v>
      </c>
      <c r="IR81" s="42">
        <f t="shared" si="210"/>
        <v>10182021.736992374</v>
      </c>
      <c r="IS81" s="1">
        <f t="shared" si="211"/>
        <v>10173476.94166095</v>
      </c>
      <c r="IT81" s="1">
        <f t="shared" si="212"/>
        <v>10044684.621140886</v>
      </c>
      <c r="IU81" s="1"/>
      <c r="IV81">
        <v>1988</v>
      </c>
      <c r="IW81" s="3">
        <f t="shared" si="213"/>
        <v>0.61590550721859894</v>
      </c>
      <c r="IX81" s="3">
        <f t="shared" si="214"/>
        <v>0.6153886367346596</v>
      </c>
      <c r="IY81" s="3">
        <f t="shared" si="215"/>
        <v>0.6075980523551765</v>
      </c>
    </row>
    <row r="82" spans="1:259" x14ac:dyDescent="0.25">
      <c r="B82" s="42">
        <v>10435.712430846488</v>
      </c>
      <c r="C82" s="1">
        <f t="shared" si="92"/>
        <v>10325.673496765869</v>
      </c>
      <c r="E82">
        <v>1989</v>
      </c>
      <c r="F82" s="3">
        <f t="shared" si="94"/>
        <v>0.6206548535700378</v>
      </c>
      <c r="G82" s="3">
        <f t="shared" si="82"/>
        <v>0.61411038437625898</v>
      </c>
      <c r="H82" s="3"/>
      <c r="I82">
        <v>1989</v>
      </c>
      <c r="J82">
        <f t="shared" si="83"/>
        <v>1.6915536613662303</v>
      </c>
      <c r="K82">
        <f t="shared" si="84"/>
        <v>1.6252968294481971</v>
      </c>
      <c r="N82">
        <v>45</v>
      </c>
      <c r="Q82" s="1">
        <v>10437.883217815634</v>
      </c>
      <c r="V82" s="1"/>
      <c r="X82" s="1">
        <v>2827.6369999999997</v>
      </c>
      <c r="Y82" s="29">
        <f t="shared" si="119"/>
        <v>16814.034999999996</v>
      </c>
      <c r="Z82" s="28">
        <f t="shared" si="120"/>
        <v>1.2021704945047322</v>
      </c>
      <c r="AA82" s="42"/>
      <c r="AC82">
        <v>1989</v>
      </c>
      <c r="AD82" s="8">
        <f t="shared" si="121"/>
        <v>3538490.7898775754</v>
      </c>
      <c r="AE82" s="8">
        <f t="shared" si="122"/>
        <v>2791312</v>
      </c>
      <c r="AF82" s="8">
        <f t="shared" si="123"/>
        <v>1712730.9999999998</v>
      </c>
      <c r="AG82" s="8">
        <f t="shared" si="124"/>
        <v>882175.99999999988</v>
      </c>
      <c r="AH82" s="8">
        <f t="shared" si="125"/>
        <v>962558</v>
      </c>
      <c r="AI82" s="8">
        <f t="shared" si="126"/>
        <v>287118.00000000006</v>
      </c>
      <c r="AJ82" s="8">
        <f t="shared" si="127"/>
        <v>88924.640968914115</v>
      </c>
      <c r="AK82" s="8">
        <f t="shared" si="128"/>
        <v>172402</v>
      </c>
      <c r="AL82" s="1">
        <f t="shared" si="129"/>
        <v>10435712.430846488</v>
      </c>
      <c r="AM82" s="9"/>
      <c r="AN82" s="9"/>
      <c r="AO82" s="9"/>
      <c r="AP82" s="9"/>
      <c r="AQ82" s="9"/>
      <c r="AR82" s="9"/>
      <c r="AS82" s="8">
        <v>882176</v>
      </c>
      <c r="AT82" s="8">
        <v>287118</v>
      </c>
      <c r="AU82" s="4"/>
      <c r="AV82" s="4"/>
      <c r="AW82" s="1">
        <f t="shared" ref="AW82:AW93" si="222">AX82*AW$95/AX$95</f>
        <v>3538490.7898775754</v>
      </c>
      <c r="AX82" s="1">
        <v>3913740</v>
      </c>
      <c r="AZ82">
        <v>2791312</v>
      </c>
      <c r="BC82">
        <v>1989</v>
      </c>
      <c r="BD82" s="1">
        <f t="shared" si="217"/>
        <v>3538490.7898775754</v>
      </c>
      <c r="BE82">
        <f t="shared" si="130"/>
        <v>2791312</v>
      </c>
      <c r="BF82">
        <f>1385793+326938</f>
        <v>1712731</v>
      </c>
      <c r="BG82">
        <f t="shared" si="81"/>
        <v>882176</v>
      </c>
      <c r="BH82">
        <f>838201+124357</f>
        <v>962558</v>
      </c>
      <c r="BI82" s="1">
        <f t="shared" si="218"/>
        <v>287118</v>
      </c>
      <c r="BJ82">
        <f>73302+20206</f>
        <v>93508</v>
      </c>
      <c r="BK82">
        <v>172402</v>
      </c>
      <c r="BL82">
        <f t="shared" si="219"/>
        <v>10440295.789877575</v>
      </c>
      <c r="BM82" s="1">
        <f t="shared" ref="BM82:BM95" si="223">BL82-BF82</f>
        <v>8727564.7898775749</v>
      </c>
      <c r="BQ82">
        <v>1989</v>
      </c>
      <c r="BR82" s="42">
        <v>5776.6059999999998</v>
      </c>
      <c r="BS82" s="42">
        <v>4320.1639999999998</v>
      </c>
      <c r="BT82" s="42">
        <v>2827.6369999999997</v>
      </c>
      <c r="BU82" s="42">
        <v>1419.029</v>
      </c>
      <c r="BV82" s="42">
        <v>1578.434</v>
      </c>
      <c r="BW82" s="42">
        <v>455.25800000000004</v>
      </c>
      <c r="BX82" s="42">
        <v>161.17899999999997</v>
      </c>
      <c r="BY82" s="42">
        <v>275.72800000000001</v>
      </c>
      <c r="BZ82" s="42">
        <f t="shared" si="133"/>
        <v>16814.034999999996</v>
      </c>
      <c r="CB82" s="39">
        <v>1989</v>
      </c>
      <c r="CM82">
        <v>1989</v>
      </c>
      <c r="CN82" s="3">
        <f t="shared" si="134"/>
        <v>0.61255532918076383</v>
      </c>
      <c r="CO82" s="3">
        <f t="shared" si="135"/>
        <v>0.6461125086917997</v>
      </c>
      <c r="CP82" s="3">
        <f t="shared" si="136"/>
        <v>0.60571105838549999</v>
      </c>
      <c r="CQ82" s="3">
        <f t="shared" si="137"/>
        <v>0.62167580789398946</v>
      </c>
      <c r="CR82" s="3">
        <f t="shared" si="138"/>
        <v>0.60981833893593274</v>
      </c>
      <c r="CS82" s="3">
        <f t="shared" si="139"/>
        <v>0.63067096020278612</v>
      </c>
      <c r="CT82" s="3">
        <f t="shared" si="140"/>
        <v>0.5801500195434891</v>
      </c>
      <c r="CU82" s="3">
        <f t="shared" si="141"/>
        <v>0.6252611269076771</v>
      </c>
      <c r="CV82" s="3">
        <f t="shared" si="142"/>
        <v>0.62092744483269935</v>
      </c>
      <c r="CX82" s="1">
        <v>1989</v>
      </c>
      <c r="CY82" s="18">
        <f t="shared" ref="CY82:DA94" si="224">CN82</f>
        <v>0.61255532918076383</v>
      </c>
      <c r="CZ82" s="18">
        <f t="shared" si="224"/>
        <v>0.6461125086917997</v>
      </c>
      <c r="DA82" s="3">
        <f>CP82</f>
        <v>0.60571105838549999</v>
      </c>
      <c r="DB82" s="3">
        <f t="shared" si="216"/>
        <v>0.62167580789398946</v>
      </c>
      <c r="DC82" s="18">
        <f>CR82</f>
        <v>0.60981833893593274</v>
      </c>
      <c r="DD82" s="18">
        <f t="shared" si="220"/>
        <v>0.63067096020278612</v>
      </c>
      <c r="DE82" s="25">
        <f>DE81+(DE92-DE76)/16</f>
        <v>0.55171356671101157</v>
      </c>
      <c r="DF82" s="18">
        <f>CU82</f>
        <v>0.6252611269076771</v>
      </c>
      <c r="DG82" s="3">
        <f t="shared" si="146"/>
        <v>0.62065485357003769</v>
      </c>
      <c r="DI82">
        <v>1989</v>
      </c>
      <c r="DJ82" s="1">
        <f t="shared" si="117"/>
        <v>10435.712430846488</v>
      </c>
      <c r="DK82">
        <v>158.28270666643078</v>
      </c>
      <c r="DM82">
        <v>1989</v>
      </c>
      <c r="DN82" s="1">
        <f t="shared" si="147"/>
        <v>15167.407852152914</v>
      </c>
      <c r="DO82" s="1">
        <f t="shared" si="148"/>
        <v>15083.216717012661</v>
      </c>
      <c r="DP82" s="1"/>
      <c r="DQ82" s="3">
        <f t="shared" si="149"/>
        <v>2.1134174666340302</v>
      </c>
      <c r="DR82" s="3">
        <f t="shared" si="150"/>
        <v>2.0629342423911514</v>
      </c>
      <c r="DS82" s="1"/>
      <c r="DT82" s="1">
        <v>20</v>
      </c>
      <c r="DU82" s="1">
        <f t="shared" si="180"/>
        <v>108.3882711059201</v>
      </c>
      <c r="DV82">
        <v>0</v>
      </c>
      <c r="DW82">
        <v>0</v>
      </c>
      <c r="DX82" s="1">
        <v>0</v>
      </c>
      <c r="DY82" s="2">
        <f t="shared" si="181"/>
        <v>2</v>
      </c>
      <c r="EA82" s="1">
        <v>104.39551622296364</v>
      </c>
      <c r="EB82">
        <v>723534</v>
      </c>
      <c r="EI82">
        <v>1989</v>
      </c>
      <c r="EJ82">
        <v>1243850</v>
      </c>
      <c r="EK82">
        <v>1240901</v>
      </c>
      <c r="EL82">
        <v>1240167</v>
      </c>
      <c r="EM82" s="1">
        <f t="shared" si="151"/>
        <v>3724.9180000000001</v>
      </c>
      <c r="EN82" s="42">
        <f t="shared" si="152"/>
        <v>16814.034999999996</v>
      </c>
      <c r="EO82" s="1">
        <f t="shared" si="153"/>
        <v>13089.116999999997</v>
      </c>
      <c r="EP82" s="3">
        <f t="shared" si="154"/>
        <v>0.79728162188835894</v>
      </c>
      <c r="ER82" s="4">
        <f t="shared" si="221"/>
        <v>0.79763178752833941</v>
      </c>
      <c r="EU82" s="3">
        <f t="shared" si="155"/>
        <v>0.22153623446127005</v>
      </c>
      <c r="FF82">
        <f t="shared" si="156"/>
        <v>1989</v>
      </c>
      <c r="FG82">
        <f t="shared" si="157"/>
        <v>3538490.7898775754</v>
      </c>
      <c r="FH82">
        <f t="shared" si="158"/>
        <v>3542084.1615156857</v>
      </c>
      <c r="FI82" s="4">
        <f t="shared" si="159"/>
        <v>0.61255532918076383</v>
      </c>
      <c r="FJ82" s="4">
        <f t="shared" si="160"/>
        <v>0.61317738504507413</v>
      </c>
      <c r="FK82">
        <f t="shared" si="161"/>
        <v>1.6099800105245483</v>
      </c>
      <c r="FL82">
        <f t="shared" si="162"/>
        <v>1.6160882551855404</v>
      </c>
      <c r="FM82">
        <v>45</v>
      </c>
      <c r="FN82">
        <v>0</v>
      </c>
      <c r="FO82">
        <v>0</v>
      </c>
      <c r="FQ82">
        <v>1989</v>
      </c>
      <c r="FR82">
        <f t="shared" si="163"/>
        <v>2791312</v>
      </c>
      <c r="FS82">
        <f t="shared" si="164"/>
        <v>2814767.1154342182</v>
      </c>
      <c r="FT82" s="3">
        <f t="shared" si="165"/>
        <v>0.6461125086917997</v>
      </c>
      <c r="FU82" s="3">
        <f t="shared" si="190"/>
        <v>0.65154172745160099</v>
      </c>
      <c r="FV82">
        <f t="shared" si="93"/>
        <v>1.7357626079589581</v>
      </c>
      <c r="FW82" s="39">
        <f t="shared" si="191"/>
        <v>1.7929759285881401</v>
      </c>
      <c r="FX82">
        <v>45</v>
      </c>
      <c r="FY82" s="12">
        <f>FY81+(FY85-FY77)/8</f>
        <v>0.375</v>
      </c>
      <c r="FZ82" s="42">
        <v>0</v>
      </c>
      <c r="GA82" s="42"/>
      <c r="GB82" s="42"/>
      <c r="GC82">
        <v>1989</v>
      </c>
      <c r="GD82">
        <f t="shared" si="166"/>
        <v>1712730.9999999998</v>
      </c>
      <c r="GE82">
        <f t="shared" si="167"/>
        <v>1717263.2597432553</v>
      </c>
      <c r="GF82">
        <f t="shared" si="168"/>
        <v>0.60571105838549999</v>
      </c>
      <c r="GG82" s="3">
        <f t="shared" si="169"/>
        <v>0.60731390194118107</v>
      </c>
      <c r="GH82">
        <f t="shared" si="118"/>
        <v>1.4698525787796077</v>
      </c>
      <c r="GI82">
        <f t="shared" si="170"/>
        <v>1.4840693515721051</v>
      </c>
      <c r="GJ82">
        <v>45</v>
      </c>
      <c r="GK82">
        <v>0</v>
      </c>
      <c r="GM82">
        <v>1989</v>
      </c>
      <c r="GN82">
        <f t="shared" si="171"/>
        <v>882175.99999999988</v>
      </c>
      <c r="GO82">
        <f t="shared" si="172"/>
        <v>894777.06504689017</v>
      </c>
      <c r="GP82" s="3">
        <f t="shared" si="173"/>
        <v>0.62167580789398935</v>
      </c>
      <c r="GQ82" s="3">
        <f t="shared" si="192"/>
        <v>0.63055586957482201</v>
      </c>
      <c r="GR82">
        <f t="shared" si="87"/>
        <v>1.7472902381473256</v>
      </c>
      <c r="GS82" s="39">
        <f t="shared" si="193"/>
        <v>1.8470057798193731</v>
      </c>
      <c r="GT82">
        <v>45</v>
      </c>
      <c r="GU82">
        <v>0</v>
      </c>
      <c r="GV82" s="39">
        <v>0</v>
      </c>
      <c r="GX82">
        <v>1989</v>
      </c>
      <c r="GY82">
        <f t="shared" si="174"/>
        <v>962558</v>
      </c>
      <c r="GZ82">
        <f t="shared" si="175"/>
        <v>965885.59538662061</v>
      </c>
      <c r="HA82">
        <f t="shared" si="176"/>
        <v>0.60981833893593274</v>
      </c>
      <c r="HB82" s="3">
        <f t="shared" si="194"/>
        <v>0.61192650144803051</v>
      </c>
      <c r="HC82" s="39">
        <f t="shared" si="88"/>
        <v>1.5442302399801799</v>
      </c>
      <c r="HD82">
        <f t="shared" si="195"/>
        <v>1.5640078730642417</v>
      </c>
      <c r="HE82">
        <v>45</v>
      </c>
      <c r="HF82">
        <v>0</v>
      </c>
      <c r="HG82" s="39">
        <v>0</v>
      </c>
      <c r="HI82">
        <v>1989</v>
      </c>
      <c r="HJ82">
        <f t="shared" si="196"/>
        <v>287118.00000000006</v>
      </c>
      <c r="HK82">
        <f t="shared" si="197"/>
        <v>283127.90140495339</v>
      </c>
      <c r="HL82">
        <f t="shared" si="198"/>
        <v>0.63067096020278623</v>
      </c>
      <c r="HM82" s="3">
        <f t="shared" si="177"/>
        <v>0.62190648248894775</v>
      </c>
      <c r="HN82">
        <f t="shared" si="178"/>
        <v>1.6648995511207156</v>
      </c>
      <c r="HO82">
        <f t="shared" si="199"/>
        <v>1.5800291290269068</v>
      </c>
      <c r="HP82">
        <v>45</v>
      </c>
      <c r="HQ82">
        <v>0</v>
      </c>
      <c r="HS82">
        <v>1989</v>
      </c>
      <c r="HT82" s="1">
        <f t="shared" si="200"/>
        <v>88924.640968914115</v>
      </c>
      <c r="HU82" s="1">
        <f t="shared" si="201"/>
        <v>87737.0546383357</v>
      </c>
      <c r="HV82" s="3">
        <f t="shared" si="202"/>
        <v>0.55171356671101157</v>
      </c>
      <c r="HW82" s="3">
        <f t="shared" si="203"/>
        <v>0.54434544598449985</v>
      </c>
      <c r="HX82" s="39">
        <f t="shared" si="90"/>
        <v>1.0750646260337104</v>
      </c>
      <c r="HY82" s="37">
        <f t="shared" si="204"/>
        <v>1.0232334315993081</v>
      </c>
      <c r="HZ82">
        <v>24</v>
      </c>
      <c r="IA82">
        <v>22</v>
      </c>
      <c r="IB82">
        <v>0</v>
      </c>
      <c r="IC82" s="37">
        <v>0</v>
      </c>
      <c r="IE82">
        <v>1989</v>
      </c>
      <c r="IF82" s="1">
        <f t="shared" si="205"/>
        <v>172402</v>
      </c>
      <c r="IG82">
        <f t="shared" si="206"/>
        <v>175590.30001898282</v>
      </c>
      <c r="IH82">
        <f t="shared" si="207"/>
        <v>0.6252611269076771</v>
      </c>
      <c r="II82" s="5">
        <f t="shared" si="208"/>
        <v>0.63682433419523155</v>
      </c>
      <c r="IJ82" s="37">
        <f t="shared" si="91"/>
        <v>1.1411584866070397</v>
      </c>
      <c r="IK82" s="39">
        <f t="shared" si="209"/>
        <v>1.2191179279108422</v>
      </c>
      <c r="IL82">
        <f t="shared" si="182"/>
        <v>26</v>
      </c>
      <c r="IM82">
        <v>19</v>
      </c>
      <c r="IN82">
        <v>0</v>
      </c>
      <c r="IO82" s="39">
        <v>0</v>
      </c>
      <c r="IP82" s="1"/>
      <c r="IQ82">
        <v>1989</v>
      </c>
      <c r="IR82" s="42">
        <f t="shared" si="210"/>
        <v>10435712.430846488</v>
      </c>
      <c r="IS82" s="1">
        <f t="shared" si="211"/>
        <v>10481232.453188941</v>
      </c>
      <c r="IT82" s="1">
        <f t="shared" si="212"/>
        <v>10325673.496765869</v>
      </c>
      <c r="IU82" s="1"/>
      <c r="IV82">
        <v>1989</v>
      </c>
      <c r="IW82" s="3">
        <f t="shared" si="213"/>
        <v>0.6206548535700378</v>
      </c>
      <c r="IX82" s="3">
        <f t="shared" si="214"/>
        <v>0.62336211701646527</v>
      </c>
      <c r="IY82" s="3">
        <f t="shared" si="215"/>
        <v>0.61411038437625898</v>
      </c>
    </row>
    <row r="83" spans="1:259" x14ac:dyDescent="0.25">
      <c r="A83">
        <v>1990</v>
      </c>
      <c r="B83" s="42">
        <v>10685.019099088177</v>
      </c>
      <c r="C83" s="1">
        <f t="shared" si="92"/>
        <v>10586.15529596415</v>
      </c>
      <c r="E83">
        <v>1990</v>
      </c>
      <c r="F83" s="3">
        <f t="shared" si="94"/>
        <v>0.62614609723795223</v>
      </c>
      <c r="G83" s="3">
        <f t="shared" si="82"/>
        <v>0.62035264156790171</v>
      </c>
      <c r="H83" s="3"/>
      <c r="I83">
        <v>1990</v>
      </c>
      <c r="J83">
        <f t="shared" si="83"/>
        <v>1.7495770845047169</v>
      </c>
      <c r="K83">
        <f t="shared" si="84"/>
        <v>1.6884271243091586</v>
      </c>
      <c r="N83">
        <v>46</v>
      </c>
      <c r="Q83" s="1">
        <v>10678.194032089135</v>
      </c>
      <c r="V83" s="1"/>
      <c r="X83" s="1">
        <v>2899.2829999999999</v>
      </c>
      <c r="Y83" s="29">
        <f t="shared" si="119"/>
        <v>17064.737999999998</v>
      </c>
      <c r="Z83" s="28">
        <f t="shared" si="120"/>
        <v>1.2046727761303819</v>
      </c>
      <c r="AA83" s="42"/>
      <c r="AC83">
        <v>1990</v>
      </c>
      <c r="AD83" s="8">
        <f t="shared" si="121"/>
        <v>3567980.4734266703</v>
      </c>
      <c r="AE83" s="8">
        <f t="shared" si="122"/>
        <v>2875289</v>
      </c>
      <c r="AF83" s="8">
        <f t="shared" si="123"/>
        <v>1774260.7106086572</v>
      </c>
      <c r="AG83" s="8">
        <f t="shared" si="124"/>
        <v>904387.99999999988</v>
      </c>
      <c r="AH83" s="8">
        <f t="shared" si="125"/>
        <v>996899.46251128695</v>
      </c>
      <c r="AI83" s="8">
        <f t="shared" si="126"/>
        <v>293063</v>
      </c>
      <c r="AJ83" s="8">
        <f t="shared" si="127"/>
        <v>90735.45254156283</v>
      </c>
      <c r="AK83" s="8">
        <f t="shared" si="128"/>
        <v>182403</v>
      </c>
      <c r="AL83" s="1">
        <f t="shared" si="129"/>
        <v>10685019.099088177</v>
      </c>
      <c r="AM83" s="9"/>
      <c r="AN83" s="9"/>
      <c r="AO83" s="9"/>
      <c r="AP83" s="9"/>
      <c r="AQ83" s="9"/>
      <c r="AR83" s="9"/>
      <c r="AS83" s="8">
        <v>904388</v>
      </c>
      <c r="AT83" s="8">
        <v>293063</v>
      </c>
      <c r="AU83" s="4"/>
      <c r="AV83" s="4"/>
      <c r="AW83" s="1">
        <f t="shared" si="222"/>
        <v>3567980.4734266708</v>
      </c>
      <c r="AX83" s="1">
        <v>3946357</v>
      </c>
      <c r="AZ83">
        <v>2875289</v>
      </c>
      <c r="BC83">
        <v>1990</v>
      </c>
      <c r="BD83" s="1">
        <f t="shared" si="217"/>
        <v>3567980.4734266708</v>
      </c>
      <c r="BE83">
        <f t="shared" si="130"/>
        <v>2875289</v>
      </c>
      <c r="BF83">
        <f>1781988+332224</f>
        <v>2114212</v>
      </c>
      <c r="BG83">
        <f t="shared" si="81"/>
        <v>904388</v>
      </c>
      <c r="BH83">
        <f>952022+132197</f>
        <v>1084219</v>
      </c>
      <c r="BI83" s="1">
        <f t="shared" si="218"/>
        <v>293063</v>
      </c>
      <c r="BJ83">
        <f>92387+19734</f>
        <v>112121</v>
      </c>
      <c r="BK83">
        <v>182403</v>
      </c>
      <c r="BL83">
        <f t="shared" si="219"/>
        <v>11133675.47342667</v>
      </c>
      <c r="BM83" s="1">
        <f t="shared" si="223"/>
        <v>9019463.4734266698</v>
      </c>
      <c r="BQ83">
        <v>1990</v>
      </c>
      <c r="BR83" s="42">
        <v>5834.35</v>
      </c>
      <c r="BS83" s="42">
        <v>4378.5920000000006</v>
      </c>
      <c r="BT83" s="42">
        <v>2899.2829999999999</v>
      </c>
      <c r="BU83" s="42">
        <v>1432.056</v>
      </c>
      <c r="BV83" s="42">
        <v>1613.049</v>
      </c>
      <c r="BW83" s="42">
        <v>462.18799999999999</v>
      </c>
      <c r="BX83" s="42">
        <v>163.72800000000001</v>
      </c>
      <c r="BY83" s="42">
        <v>281.49199999999996</v>
      </c>
      <c r="BZ83" s="42">
        <f t="shared" si="133"/>
        <v>17064.737999999998</v>
      </c>
      <c r="CB83" s="39">
        <v>1990</v>
      </c>
      <c r="CM83">
        <v>1990</v>
      </c>
      <c r="CN83" s="3">
        <f t="shared" si="134"/>
        <v>0.61154721150199598</v>
      </c>
      <c r="CO83" s="3">
        <f t="shared" si="135"/>
        <v>0.65666976964284407</v>
      </c>
      <c r="CP83" s="3">
        <f t="shared" si="136"/>
        <v>0.72921891377971726</v>
      </c>
      <c r="CQ83" s="3">
        <f t="shared" si="137"/>
        <v>0.63153116917215524</v>
      </c>
      <c r="CR83" s="3">
        <f t="shared" si="138"/>
        <v>0.67215503062833182</v>
      </c>
      <c r="CS83" s="3">
        <f t="shared" si="139"/>
        <v>0.63407747496689659</v>
      </c>
      <c r="CT83" s="3">
        <f t="shared" si="140"/>
        <v>0.68480040066451675</v>
      </c>
      <c r="CU83" s="3">
        <f t="shared" si="141"/>
        <v>0.64798644366447367</v>
      </c>
      <c r="CV83" s="3">
        <f t="shared" si="142"/>
        <v>0.65243752780890463</v>
      </c>
      <c r="CX83" s="1">
        <v>1990</v>
      </c>
      <c r="CY83" s="18">
        <f t="shared" si="224"/>
        <v>0.61154721150199598</v>
      </c>
      <c r="CZ83" s="18">
        <f t="shared" si="224"/>
        <v>0.65666976964284407</v>
      </c>
      <c r="DA83" s="25">
        <f>DA82+(DA90-DA82)/8</f>
        <v>0.61196534129598845</v>
      </c>
      <c r="DB83" s="3">
        <f t="shared" si="216"/>
        <v>0.63153116917215524</v>
      </c>
      <c r="DC83" s="25">
        <f>DC82+(DC85-DC82)/3</f>
        <v>0.61802180994581501</v>
      </c>
      <c r="DD83" s="18">
        <f t="shared" si="220"/>
        <v>0.63407747496689659</v>
      </c>
      <c r="DE83" s="25">
        <f>DE82+(DE92-DE76)/16</f>
        <v>0.55418408910853878</v>
      </c>
      <c r="DF83" s="18">
        <f>CU83</f>
        <v>0.64798644366447367</v>
      </c>
      <c r="DG83" s="3">
        <f t="shared" si="146"/>
        <v>0.62614609723795234</v>
      </c>
      <c r="DI83">
        <v>1990</v>
      </c>
      <c r="DJ83" s="1">
        <f t="shared" si="117"/>
        <v>10685.019099088177</v>
      </c>
      <c r="DK83">
        <v>162.23335551384463</v>
      </c>
      <c r="DM83">
        <v>1990</v>
      </c>
      <c r="DN83" s="1">
        <f t="shared" si="147"/>
        <v>15183.253675951695</v>
      </c>
      <c r="DO83" s="1">
        <f t="shared" si="148"/>
        <v>15129.97714197294</v>
      </c>
      <c r="DP83" s="1"/>
      <c r="DQ83" s="3">
        <f t="shared" si="149"/>
        <v>2.1231459215085566</v>
      </c>
      <c r="DR83" s="3">
        <f t="shared" si="150"/>
        <v>2.0907273626883662</v>
      </c>
      <c r="DS83" s="1"/>
      <c r="DT83" s="1">
        <v>21</v>
      </c>
      <c r="DU83" s="1">
        <f t="shared" si="180"/>
        <v>108.68450255904612</v>
      </c>
      <c r="DV83">
        <v>0</v>
      </c>
      <c r="DW83">
        <v>0</v>
      </c>
      <c r="DX83" s="1">
        <v>0</v>
      </c>
      <c r="DY83" s="2">
        <f t="shared" si="181"/>
        <v>2</v>
      </c>
      <c r="EA83" s="1">
        <v>110.79698836637033</v>
      </c>
      <c r="EB83">
        <v>749015</v>
      </c>
      <c r="EI83">
        <v>1990</v>
      </c>
      <c r="EJ83">
        <v>1258152</v>
      </c>
      <c r="EK83">
        <v>1262302</v>
      </c>
      <c r="EL83">
        <v>1234540</v>
      </c>
      <c r="EM83" s="1">
        <f t="shared" si="151"/>
        <v>3754.9940000000001</v>
      </c>
      <c r="EN83" s="42">
        <f t="shared" si="152"/>
        <v>17064.737999999998</v>
      </c>
      <c r="EO83" s="1">
        <f t="shared" si="153"/>
        <v>13309.743999999997</v>
      </c>
      <c r="EP83" s="3">
        <f t="shared" si="154"/>
        <v>0.80279674042477289</v>
      </c>
      <c r="ER83" s="4">
        <f t="shared" si="221"/>
        <v>0.83650560622553471</v>
      </c>
      <c r="EU83" s="3">
        <f t="shared" si="155"/>
        <v>0.22004404638383551</v>
      </c>
      <c r="FF83">
        <f t="shared" si="156"/>
        <v>1990</v>
      </c>
      <c r="FG83">
        <f t="shared" si="157"/>
        <v>3567980.4734266703</v>
      </c>
      <c r="FH83">
        <f t="shared" si="158"/>
        <v>3577491.4764377284</v>
      </c>
      <c r="FI83" s="4">
        <f t="shared" si="159"/>
        <v>0.61154721150199598</v>
      </c>
      <c r="FJ83" s="4">
        <f t="shared" si="160"/>
        <v>0.61317738504507413</v>
      </c>
      <c r="FK83">
        <f t="shared" si="161"/>
        <v>1.6001333545886938</v>
      </c>
      <c r="FL83">
        <f t="shared" si="162"/>
        <v>1.6160882551855404</v>
      </c>
      <c r="FM83">
        <f>FM82</f>
        <v>45</v>
      </c>
      <c r="FN83">
        <v>0</v>
      </c>
      <c r="FO83">
        <v>0</v>
      </c>
      <c r="FQ83">
        <v>1990</v>
      </c>
      <c r="FR83">
        <f t="shared" si="163"/>
        <v>2875289</v>
      </c>
      <c r="FS83">
        <f t="shared" si="164"/>
        <v>2902189.1886300938</v>
      </c>
      <c r="FT83" s="3">
        <f t="shared" si="165"/>
        <v>0.65666976964284407</v>
      </c>
      <c r="FU83" s="3">
        <f t="shared" si="190"/>
        <v>0.66281334013995674</v>
      </c>
      <c r="FV83">
        <f t="shared" si="93"/>
        <v>1.8492512788387006</v>
      </c>
      <c r="FW83" s="39">
        <f t="shared" si="191"/>
        <v>1.9198599544867834</v>
      </c>
      <c r="FX83">
        <v>46</v>
      </c>
      <c r="FY83" s="12">
        <f>FY82+(FY85-FY77)/8</f>
        <v>0.25</v>
      </c>
      <c r="FZ83" s="42">
        <v>0</v>
      </c>
      <c r="GA83" s="42"/>
      <c r="GB83" s="42"/>
      <c r="GC83">
        <v>1990</v>
      </c>
      <c r="GD83">
        <f t="shared" si="166"/>
        <v>1774260.7106086572</v>
      </c>
      <c r="GE83">
        <f t="shared" si="167"/>
        <v>1780543.2867408658</v>
      </c>
      <c r="GF83">
        <f t="shared" si="168"/>
        <v>0.61196534129598845</v>
      </c>
      <c r="GG83" s="3">
        <f t="shared" si="169"/>
        <v>0.61413228261637998</v>
      </c>
      <c r="GH83">
        <f t="shared" si="118"/>
        <v>1.5260659630062772</v>
      </c>
      <c r="GI83">
        <f t="shared" si="170"/>
        <v>1.5460233268889931</v>
      </c>
      <c r="GJ83">
        <v>46</v>
      </c>
      <c r="GK83">
        <v>0</v>
      </c>
      <c r="GM83">
        <v>1990</v>
      </c>
      <c r="GN83">
        <f t="shared" si="171"/>
        <v>904387.99999999988</v>
      </c>
      <c r="GO83">
        <f t="shared" si="172"/>
        <v>910360.26366161916</v>
      </c>
      <c r="GP83" s="3">
        <f t="shared" si="173"/>
        <v>0.63153116917215513</v>
      </c>
      <c r="GQ83" s="3">
        <f t="shared" si="192"/>
        <v>0.63570158126610909</v>
      </c>
      <c r="GR83">
        <f t="shared" si="87"/>
        <v>1.8584072381265371</v>
      </c>
      <c r="GS83" s="39">
        <f t="shared" si="193"/>
        <v>1.9082648203447501</v>
      </c>
      <c r="GT83">
        <v>46</v>
      </c>
      <c r="GU83">
        <v>0</v>
      </c>
      <c r="GV83" s="39">
        <v>0</v>
      </c>
      <c r="GX83">
        <v>1990</v>
      </c>
      <c r="GY83">
        <f t="shared" si="174"/>
        <v>996899.46251128695</v>
      </c>
      <c r="GZ83">
        <f t="shared" si="175"/>
        <v>997493.2601928002</v>
      </c>
      <c r="HA83">
        <f t="shared" si="176"/>
        <v>0.61802180994581501</v>
      </c>
      <c r="HB83" s="3">
        <f t="shared" si="194"/>
        <v>0.61838993123755093</v>
      </c>
      <c r="HC83" s="39">
        <f t="shared" si="88"/>
        <v>1.6226814893051071</v>
      </c>
      <c r="HD83">
        <f t="shared" si="195"/>
        <v>1.6262994467563552</v>
      </c>
      <c r="HE83">
        <v>46</v>
      </c>
      <c r="HF83">
        <v>0</v>
      </c>
      <c r="HG83" s="39">
        <v>0</v>
      </c>
      <c r="HI83">
        <v>1990</v>
      </c>
      <c r="HJ83">
        <f t="shared" si="196"/>
        <v>293063</v>
      </c>
      <c r="HK83">
        <f t="shared" si="197"/>
        <v>290728.50444557372</v>
      </c>
      <c r="HL83">
        <f t="shared" si="198"/>
        <v>0.63407747496689659</v>
      </c>
      <c r="HM83" s="3">
        <f t="shared" si="177"/>
        <v>0.62902650965748508</v>
      </c>
      <c r="HN83">
        <f t="shared" si="178"/>
        <v>1.6992490669102338</v>
      </c>
      <c r="HO83">
        <f t="shared" si="199"/>
        <v>1.6486019680166544</v>
      </c>
      <c r="HP83">
        <v>46</v>
      </c>
      <c r="HQ83">
        <v>0</v>
      </c>
      <c r="HS83">
        <v>1990</v>
      </c>
      <c r="HT83" s="1">
        <f t="shared" si="200"/>
        <v>90735.45254156283</v>
      </c>
      <c r="HU83" s="1">
        <f t="shared" si="201"/>
        <v>89754.701102628082</v>
      </c>
      <c r="HV83" s="3">
        <f t="shared" si="202"/>
        <v>0.55418408910853878</v>
      </c>
      <c r="HW83" s="3">
        <f t="shared" si="203"/>
        <v>0.54819396256369146</v>
      </c>
      <c r="HX83" s="39">
        <f t="shared" si="90"/>
        <v>1.0927404651399173</v>
      </c>
      <c r="HY83" s="37">
        <f t="shared" si="204"/>
        <v>1.0501445308838737</v>
      </c>
      <c r="HZ83">
        <v>24</v>
      </c>
      <c r="IA83">
        <v>23</v>
      </c>
      <c r="IB83">
        <v>0</v>
      </c>
      <c r="IC83" s="37">
        <v>0</v>
      </c>
      <c r="IE83">
        <v>1990</v>
      </c>
      <c r="IF83" s="1">
        <f t="shared" si="205"/>
        <v>182403</v>
      </c>
      <c r="IG83">
        <f t="shared" si="206"/>
        <v>180196.48773072954</v>
      </c>
      <c r="IH83">
        <f t="shared" si="207"/>
        <v>0.64798644366447367</v>
      </c>
      <c r="II83" s="5">
        <f t="shared" si="208"/>
        <v>0.64014781141463895</v>
      </c>
      <c r="IJ83" s="37">
        <f t="shared" si="91"/>
        <v>1.297643456755313</v>
      </c>
      <c r="IK83" s="39">
        <f t="shared" si="209"/>
        <v>1.242142579919491</v>
      </c>
      <c r="IL83">
        <f t="shared" si="182"/>
        <v>26</v>
      </c>
      <c r="IM83">
        <v>20</v>
      </c>
      <c r="IN83">
        <v>0</v>
      </c>
      <c r="IO83" s="39">
        <v>0</v>
      </c>
      <c r="IP83" s="1"/>
      <c r="IQ83">
        <v>1990</v>
      </c>
      <c r="IR83" s="42">
        <f t="shared" si="210"/>
        <v>10685019.099088177</v>
      </c>
      <c r="IS83" s="1">
        <f t="shared" si="211"/>
        <v>10728757.168942038</v>
      </c>
      <c r="IT83" s="1">
        <f t="shared" si="212"/>
        <v>10586155.29596415</v>
      </c>
      <c r="IU83" s="1"/>
      <c r="IV83">
        <v>1990</v>
      </c>
      <c r="IW83" s="3">
        <f t="shared" si="213"/>
        <v>0.62614609723795223</v>
      </c>
      <c r="IX83" s="3">
        <f t="shared" si="214"/>
        <v>0.62870916441506686</v>
      </c>
      <c r="IY83" s="3">
        <f t="shared" si="215"/>
        <v>0.62035264156790171</v>
      </c>
    </row>
    <row r="84" spans="1:259" x14ac:dyDescent="0.25">
      <c r="A84">
        <v>1991</v>
      </c>
      <c r="B84" s="42">
        <v>10876.757209910951</v>
      </c>
      <c r="C84" s="1">
        <f t="shared" si="92"/>
        <v>10825.253009681282</v>
      </c>
      <c r="D84" s="1"/>
      <c r="E84">
        <v>1991</v>
      </c>
      <c r="F84" s="3">
        <f t="shared" si="94"/>
        <v>0.62930955094813124</v>
      </c>
      <c r="G84" s="3">
        <f t="shared" si="82"/>
        <v>0.62632961083427618</v>
      </c>
      <c r="H84" s="3"/>
      <c r="I84">
        <v>1991</v>
      </c>
      <c r="J84">
        <f t="shared" si="83"/>
        <v>1.7841087377400437</v>
      </c>
      <c r="K84">
        <f t="shared" si="84"/>
        <v>1.7515574191701206</v>
      </c>
      <c r="N84">
        <v>47</v>
      </c>
      <c r="Q84" s="1">
        <v>10862.438444047333</v>
      </c>
      <c r="V84" s="1"/>
      <c r="X84" s="1">
        <v>2960.951</v>
      </c>
      <c r="Y84" s="29">
        <f t="shared" si="119"/>
        <v>17283.635999999995</v>
      </c>
      <c r="Z84" s="28">
        <f t="shared" si="120"/>
        <v>1.2067315590617265</v>
      </c>
      <c r="AA84" s="42"/>
      <c r="AC84">
        <v>1991</v>
      </c>
      <c r="AD84" s="8">
        <f t="shared" si="121"/>
        <v>3577805.545969456</v>
      </c>
      <c r="AE84" s="8">
        <f t="shared" si="122"/>
        <v>2943669.0000000005</v>
      </c>
      <c r="AF84" s="8">
        <f t="shared" si="123"/>
        <v>1830518.014513792</v>
      </c>
      <c r="AG84" s="8">
        <f t="shared" si="124"/>
        <v>924480.747732296</v>
      </c>
      <c r="AH84" s="8">
        <f t="shared" si="125"/>
        <v>1024546.5167373448</v>
      </c>
      <c r="AI84" s="8">
        <f t="shared" si="126"/>
        <v>295741</v>
      </c>
      <c r="AJ84" s="8">
        <f t="shared" si="127"/>
        <v>92122.441621973383</v>
      </c>
      <c r="AK84" s="8">
        <f t="shared" si="128"/>
        <v>187873.94333608719</v>
      </c>
      <c r="AL84" s="1">
        <f t="shared" si="129"/>
        <v>10876757.209910952</v>
      </c>
      <c r="AM84" s="9"/>
      <c r="AN84" s="9"/>
      <c r="AO84" s="9"/>
      <c r="AP84" s="9"/>
      <c r="AQ84" s="9"/>
      <c r="AR84" s="9"/>
      <c r="AS84" s="8">
        <v>944004</v>
      </c>
      <c r="AT84" s="8">
        <v>295741</v>
      </c>
      <c r="AU84" s="4"/>
      <c r="AV84" s="4"/>
      <c r="AW84" s="1">
        <f t="shared" si="222"/>
        <v>3577805.545969456</v>
      </c>
      <c r="AX84" s="1">
        <v>3957224</v>
      </c>
      <c r="AZ84">
        <v>2943669</v>
      </c>
      <c r="BC84">
        <v>1991</v>
      </c>
      <c r="BD84" s="1">
        <f t="shared" si="217"/>
        <v>3577805.545969456</v>
      </c>
      <c r="BE84">
        <f t="shared" si="130"/>
        <v>2943669</v>
      </c>
      <c r="BF84">
        <v>2154582</v>
      </c>
      <c r="BG84">
        <f t="shared" si="81"/>
        <v>944004</v>
      </c>
      <c r="BH84">
        <v>944004</v>
      </c>
      <c r="BI84" s="1">
        <f t="shared" si="218"/>
        <v>295741</v>
      </c>
      <c r="BJ84">
        <v>112121</v>
      </c>
      <c r="BK84">
        <v>192754</v>
      </c>
      <c r="BL84">
        <f t="shared" si="219"/>
        <v>11164680.545969456</v>
      </c>
      <c r="BM84" s="1">
        <f t="shared" si="223"/>
        <v>9010098.5459694564</v>
      </c>
      <c r="BQ84">
        <v>1991</v>
      </c>
      <c r="BR84" s="42">
        <v>5899.0650000000005</v>
      </c>
      <c r="BS84" s="42">
        <v>4420.3729999999996</v>
      </c>
      <c r="BT84" s="42">
        <v>2960.951</v>
      </c>
      <c r="BU84" s="42">
        <v>1446.299</v>
      </c>
      <c r="BV84" s="42">
        <v>1636.067</v>
      </c>
      <c r="BW84" s="42">
        <v>466.80200000000002</v>
      </c>
      <c r="BX84" s="42">
        <v>165.49299999999999</v>
      </c>
      <c r="BY84" s="42">
        <v>288.58599999999996</v>
      </c>
      <c r="BZ84" s="42">
        <f t="shared" si="133"/>
        <v>17283.635999999995</v>
      </c>
      <c r="CB84" s="39">
        <v>1991</v>
      </c>
      <c r="CM84">
        <v>1991</v>
      </c>
      <c r="CN84" s="3">
        <f t="shared" si="134"/>
        <v>0.60650383509411332</v>
      </c>
      <c r="CO84" s="3">
        <f t="shared" si="135"/>
        <v>0.66593226408721629</v>
      </c>
      <c r="CP84" s="3">
        <f t="shared" si="136"/>
        <v>0.72766553718720772</v>
      </c>
      <c r="CQ84" s="3">
        <f t="shared" si="137"/>
        <v>0.65270321005545884</v>
      </c>
      <c r="CR84" s="3">
        <f t="shared" si="138"/>
        <v>0.57699592987328752</v>
      </c>
      <c r="CS84" s="3">
        <f t="shared" si="139"/>
        <v>0.63354698565987289</v>
      </c>
      <c r="CT84" s="3">
        <f t="shared" si="140"/>
        <v>0.67749693340503825</v>
      </c>
      <c r="CU84" s="3">
        <f t="shared" si="141"/>
        <v>0.66792567900036737</v>
      </c>
      <c r="CV84" s="3">
        <f t="shared" si="142"/>
        <v>0.64596827577076144</v>
      </c>
      <c r="CX84" s="1">
        <v>1991</v>
      </c>
      <c r="CY84" s="18">
        <f t="shared" si="224"/>
        <v>0.60650383509411332</v>
      </c>
      <c r="CZ84" s="18">
        <f t="shared" si="224"/>
        <v>0.66593226408721629</v>
      </c>
      <c r="DA84" s="25">
        <f>DA83+(DA90-DA82)/8</f>
        <v>0.61821962420647691</v>
      </c>
      <c r="DB84" s="25">
        <f>(DB83+DB85)/2</f>
        <v>0.63920444370928553</v>
      </c>
      <c r="DC84" s="25">
        <f>DC83+(DC85-DC82)/3</f>
        <v>0.62622528095569729</v>
      </c>
      <c r="DD84" s="18">
        <f t="shared" si="220"/>
        <v>0.63354698565987289</v>
      </c>
      <c r="DE84" s="25">
        <f>DE83+(DE92-DE76)/16</f>
        <v>0.55665461150606599</v>
      </c>
      <c r="DF84" s="19">
        <f>DF83+(DF87-DF83)/4</f>
        <v>0.65101544543424572</v>
      </c>
      <c r="DG84" s="3">
        <f t="shared" si="146"/>
        <v>0.62930955094813124</v>
      </c>
      <c r="DI84">
        <v>1991</v>
      </c>
      <c r="DJ84" s="1">
        <f t="shared" si="117"/>
        <v>10876.757209910951</v>
      </c>
      <c r="DK84">
        <v>161.09746134031701</v>
      </c>
      <c r="DM84">
        <v>1991</v>
      </c>
      <c r="DN84" s="1">
        <f t="shared" si="147"/>
        <v>14811.166437872151</v>
      </c>
      <c r="DO84" s="1">
        <f t="shared" si="148"/>
        <v>14854.25627568536</v>
      </c>
      <c r="DP84" s="1"/>
      <c r="DQ84" s="3">
        <f t="shared" si="149"/>
        <v>1.9120126034286806</v>
      </c>
      <c r="DR84" s="3">
        <f t="shared" si="150"/>
        <v>1.9348002251658192</v>
      </c>
      <c r="DS84" s="1"/>
      <c r="DT84" s="1">
        <v>22</v>
      </c>
      <c r="DU84" s="1">
        <f t="shared" si="180"/>
        <v>117.70591887161444</v>
      </c>
      <c r="DV84">
        <v>0</v>
      </c>
      <c r="DW84">
        <v>0</v>
      </c>
      <c r="DX84" s="1">
        <v>0</v>
      </c>
      <c r="DY84" s="2">
        <f t="shared" si="181"/>
        <v>-0.3495257104330407</v>
      </c>
      <c r="EA84" s="1">
        <v>121.10882494136155</v>
      </c>
      <c r="EB84">
        <v>746397</v>
      </c>
      <c r="EI84">
        <v>1991</v>
      </c>
      <c r="EJ84">
        <v>1271703</v>
      </c>
      <c r="EK84">
        <v>1272208</v>
      </c>
      <c r="EL84">
        <v>1241619</v>
      </c>
      <c r="EM84" s="1">
        <f t="shared" si="151"/>
        <v>3785.53</v>
      </c>
      <c r="EN84" s="42">
        <f t="shared" si="152"/>
        <v>17283.635999999995</v>
      </c>
      <c r="EO84" s="1">
        <f t="shared" si="153"/>
        <v>13498.105999999994</v>
      </c>
      <c r="EP84" s="3">
        <f t="shared" si="154"/>
        <v>0.80579876983563148</v>
      </c>
      <c r="ER84" s="4">
        <f t="shared" si="221"/>
        <v>0.82712941696927422</v>
      </c>
      <c r="EU84" s="3">
        <f t="shared" si="155"/>
        <v>0.21902393686143362</v>
      </c>
      <c r="FF84">
        <f t="shared" si="156"/>
        <v>1991</v>
      </c>
      <c r="FG84">
        <f t="shared" si="157"/>
        <v>3577805.545969456</v>
      </c>
      <c r="FH84">
        <f t="shared" si="158"/>
        <v>3577899.5658627735</v>
      </c>
      <c r="FI84" s="4">
        <f t="shared" si="159"/>
        <v>0.60650383509411332</v>
      </c>
      <c r="FJ84" s="4">
        <f t="shared" si="160"/>
        <v>0.60651977319503569</v>
      </c>
      <c r="FK84">
        <f t="shared" si="161"/>
        <v>1.5518119928854672</v>
      </c>
      <c r="FL84">
        <f t="shared" si="162"/>
        <v>1.5519623144971029</v>
      </c>
      <c r="FM84">
        <f>FM83-1</f>
        <v>44</v>
      </c>
      <c r="FN84">
        <v>0</v>
      </c>
      <c r="FO84">
        <v>0</v>
      </c>
      <c r="FQ84">
        <v>1991</v>
      </c>
      <c r="FR84">
        <f t="shared" si="163"/>
        <v>2943669.0000000005</v>
      </c>
      <c r="FS84">
        <f t="shared" si="164"/>
        <v>2975219.7204994918</v>
      </c>
      <c r="FT84" s="3">
        <f t="shared" si="165"/>
        <v>0.6659322640872164</v>
      </c>
      <c r="FU84" s="3">
        <f t="shared" si="190"/>
        <v>0.67306983381255203</v>
      </c>
      <c r="FV84">
        <f t="shared" si="93"/>
        <v>1.9571728422102133</v>
      </c>
      <c r="FW84" s="39">
        <f t="shared" si="191"/>
        <v>2.0467439803854268</v>
      </c>
      <c r="FX84">
        <v>47</v>
      </c>
      <c r="FY84" s="12">
        <f>FY83+(FY85-FY77)/8</f>
        <v>0.125</v>
      </c>
      <c r="FZ84" s="42">
        <v>0</v>
      </c>
      <c r="GA84" s="42"/>
      <c r="GB84" s="42"/>
      <c r="GC84">
        <v>1991</v>
      </c>
      <c r="GD84">
        <f t="shared" si="166"/>
        <v>1830518.014513792</v>
      </c>
      <c r="GE84">
        <f t="shared" si="167"/>
        <v>1837809.3650856854</v>
      </c>
      <c r="GF84">
        <f t="shared" si="168"/>
        <v>0.6182196242064768</v>
      </c>
      <c r="GG84" s="3">
        <f t="shared" si="169"/>
        <v>0.62068212715633775</v>
      </c>
      <c r="GH84">
        <f t="shared" si="118"/>
        <v>1.5843875083099455</v>
      </c>
      <c r="GI84">
        <f t="shared" si="170"/>
        <v>1.6079773022058808</v>
      </c>
      <c r="GJ84">
        <v>47</v>
      </c>
      <c r="GK84">
        <v>0</v>
      </c>
      <c r="GM84">
        <v>1991</v>
      </c>
      <c r="GN84">
        <f t="shared" si="171"/>
        <v>924480.747732296</v>
      </c>
      <c r="GO84">
        <f t="shared" si="172"/>
        <v>926526.28964804695</v>
      </c>
      <c r="GP84" s="3">
        <f t="shared" si="173"/>
        <v>0.63920444370928553</v>
      </c>
      <c r="GQ84" s="3">
        <f t="shared" si="192"/>
        <v>0.64061877222348007</v>
      </c>
      <c r="GR84">
        <f t="shared" si="87"/>
        <v>1.9516140015335475</v>
      </c>
      <c r="GS84" s="39">
        <f t="shared" si="193"/>
        <v>1.9695238608701271</v>
      </c>
      <c r="GT84">
        <v>47</v>
      </c>
      <c r="GU84">
        <v>0</v>
      </c>
      <c r="GV84" s="39">
        <v>0</v>
      </c>
      <c r="GX84">
        <v>1991</v>
      </c>
      <c r="GY84">
        <f t="shared" si="174"/>
        <v>1024546.5167373448</v>
      </c>
      <c r="GZ84">
        <f t="shared" si="175"/>
        <v>1021868.9505863994</v>
      </c>
      <c r="HA84">
        <f t="shared" si="176"/>
        <v>0.62622528095569729</v>
      </c>
      <c r="HB84" s="3">
        <f t="shared" si="194"/>
        <v>0.62458869385324645</v>
      </c>
      <c r="HC84" s="39">
        <f t="shared" si="88"/>
        <v>1.7054898355900394</v>
      </c>
      <c r="HD84">
        <f t="shared" si="195"/>
        <v>1.6885910204484686</v>
      </c>
      <c r="HE84">
        <v>47</v>
      </c>
      <c r="HF84" s="39">
        <v>0</v>
      </c>
      <c r="HG84" s="39">
        <v>0</v>
      </c>
      <c r="HH84" s="37"/>
      <c r="HI84">
        <v>1991</v>
      </c>
      <c r="HJ84">
        <f t="shared" si="196"/>
        <v>295741</v>
      </c>
      <c r="HK84">
        <f t="shared" si="197"/>
        <v>296803.64957492088</v>
      </c>
      <c r="HL84">
        <f t="shared" si="198"/>
        <v>0.63354698565987289</v>
      </c>
      <c r="HM84" s="3">
        <f t="shared" si="177"/>
        <v>0.63582343172248801</v>
      </c>
      <c r="HN84">
        <f t="shared" si="178"/>
        <v>1.6938462841078024</v>
      </c>
      <c r="HO84">
        <f t="shared" si="199"/>
        <v>1.7171748070064015</v>
      </c>
      <c r="HP84">
        <v>47</v>
      </c>
      <c r="HQ84">
        <v>0</v>
      </c>
      <c r="HS84">
        <v>1991</v>
      </c>
      <c r="HT84" s="1">
        <f t="shared" si="200"/>
        <v>92122.441621973383</v>
      </c>
      <c r="HU84" s="1">
        <f t="shared" si="201"/>
        <v>91350.965046580575</v>
      </c>
      <c r="HV84" s="3">
        <f t="shared" si="202"/>
        <v>0.55665461150606599</v>
      </c>
      <c r="HW84" s="3">
        <f t="shared" si="203"/>
        <v>0.55199292445348491</v>
      </c>
      <c r="HX84" s="39">
        <f t="shared" si="90"/>
        <v>1.1105732177129979</v>
      </c>
      <c r="HY84" s="37">
        <f t="shared" si="204"/>
        <v>1.0770556301684391</v>
      </c>
      <c r="HZ84">
        <v>24</v>
      </c>
      <c r="IA84">
        <v>24</v>
      </c>
      <c r="IB84">
        <v>0</v>
      </c>
      <c r="IC84" s="37">
        <v>0</v>
      </c>
      <c r="IE84">
        <v>1991</v>
      </c>
      <c r="IF84" s="1">
        <f t="shared" si="205"/>
        <v>187873.94333608719</v>
      </c>
      <c r="IG84">
        <f t="shared" si="206"/>
        <v>185684.69566804802</v>
      </c>
      <c r="IH84">
        <f t="shared" si="207"/>
        <v>0.65101544543424561</v>
      </c>
      <c r="II84" s="5">
        <f t="shared" si="208"/>
        <v>0.64342932667575026</v>
      </c>
      <c r="IJ84" s="37">
        <f t="shared" si="91"/>
        <v>1.3195668392215285</v>
      </c>
      <c r="IK84" s="39">
        <f t="shared" si="209"/>
        <v>1.26516723192814</v>
      </c>
      <c r="IL84">
        <f t="shared" si="182"/>
        <v>26</v>
      </c>
      <c r="IM84">
        <v>21</v>
      </c>
      <c r="IN84">
        <v>0</v>
      </c>
      <c r="IO84" s="39">
        <v>0</v>
      </c>
      <c r="IP84" s="1"/>
      <c r="IQ84">
        <v>1991</v>
      </c>
      <c r="IR84" s="42">
        <f t="shared" si="210"/>
        <v>10876757.209910952</v>
      </c>
      <c r="IS84" s="1">
        <f t="shared" si="211"/>
        <v>10913163.201971944</v>
      </c>
      <c r="IT84" s="1">
        <f t="shared" si="212"/>
        <v>10825253.009681283</v>
      </c>
      <c r="IU84" s="1"/>
      <c r="IV84">
        <v>1991</v>
      </c>
      <c r="IW84" s="3">
        <f t="shared" si="213"/>
        <v>0.62930955094813124</v>
      </c>
      <c r="IX84" s="3">
        <f t="shared" si="214"/>
        <v>0.63141593597388579</v>
      </c>
      <c r="IY84" s="3">
        <f t="shared" si="215"/>
        <v>0.62632961083427618</v>
      </c>
    </row>
    <row r="85" spans="1:259" x14ac:dyDescent="0.25">
      <c r="A85">
        <v>1992</v>
      </c>
      <c r="B85" s="42">
        <v>11034.104140194368</v>
      </c>
      <c r="C85" s="1">
        <f t="shared" si="92"/>
        <v>11047.111189750038</v>
      </c>
      <c r="D85" s="1"/>
      <c r="E85">
        <v>1992</v>
      </c>
      <c r="F85" s="3">
        <f t="shared" si="94"/>
        <v>0.63130251057921605</v>
      </c>
      <c r="G85" s="3">
        <f t="shared" si="82"/>
        <v>0.63204669270178737</v>
      </c>
      <c r="H85" s="3"/>
      <c r="I85">
        <v>1992</v>
      </c>
      <c r="J85">
        <f t="shared" si="83"/>
        <v>1.8063072572848244</v>
      </c>
      <c r="K85">
        <f t="shared" si="84"/>
        <v>1.8146877140310826</v>
      </c>
      <c r="N85">
        <v>48</v>
      </c>
      <c r="Q85" s="1">
        <v>11019.109016830036</v>
      </c>
      <c r="V85" s="1"/>
      <c r="X85" s="1">
        <v>3029.95</v>
      </c>
      <c r="Y85" s="29">
        <f t="shared" si="119"/>
        <v>17478.314999999995</v>
      </c>
      <c r="Z85" s="28">
        <f t="shared" si="120"/>
        <v>1.2097088494096047</v>
      </c>
      <c r="AA85" s="42"/>
      <c r="AC85">
        <v>1992</v>
      </c>
      <c r="AD85" s="8">
        <f t="shared" si="121"/>
        <v>3575792.0706264186</v>
      </c>
      <c r="AE85" s="8">
        <f t="shared" si="122"/>
        <v>2992560</v>
      </c>
      <c r="AF85" s="8">
        <f t="shared" si="123"/>
        <v>1887908.2670481957</v>
      </c>
      <c r="AG85" s="8">
        <f t="shared" si="124"/>
        <v>941492.99999999988</v>
      </c>
      <c r="AH85" s="8">
        <f t="shared" si="125"/>
        <v>1052228</v>
      </c>
      <c r="AI85" s="8">
        <f t="shared" si="126"/>
        <v>297445</v>
      </c>
      <c r="AJ85" s="8">
        <f t="shared" si="127"/>
        <v>94238.304818915014</v>
      </c>
      <c r="AK85" s="8">
        <f t="shared" si="128"/>
        <v>192439.49770083814</v>
      </c>
      <c r="AL85" s="1">
        <f t="shared" si="129"/>
        <v>11034104.140194368</v>
      </c>
      <c r="AM85" s="9"/>
      <c r="AN85" s="9"/>
      <c r="AO85" s="9"/>
      <c r="AP85" s="9"/>
      <c r="AQ85" s="9"/>
      <c r="AR85" s="9"/>
      <c r="AS85" s="8">
        <v>941493</v>
      </c>
      <c r="AT85" s="8">
        <v>297445</v>
      </c>
      <c r="AU85" s="4"/>
      <c r="AV85" s="4"/>
      <c r="AW85" s="1">
        <f t="shared" si="222"/>
        <v>3575792.070626419</v>
      </c>
      <c r="AX85" s="1">
        <v>3954997</v>
      </c>
      <c r="AZ85">
        <v>2992560</v>
      </c>
      <c r="BC85">
        <v>1992</v>
      </c>
      <c r="BD85" s="1">
        <f t="shared" si="217"/>
        <v>3575792.070626419</v>
      </c>
      <c r="BE85">
        <f t="shared" si="130"/>
        <v>2992560</v>
      </c>
      <c r="BF85">
        <v>1885110</v>
      </c>
      <c r="BG85">
        <f t="shared" si="81"/>
        <v>941493</v>
      </c>
      <c r="BH85">
        <v>1052228</v>
      </c>
      <c r="BI85" s="1">
        <f t="shared" si="218"/>
        <v>297445</v>
      </c>
      <c r="BJ85">
        <v>133734</v>
      </c>
      <c r="BK85">
        <v>204427</v>
      </c>
      <c r="BL85">
        <f t="shared" si="219"/>
        <v>11082789.070626419</v>
      </c>
      <c r="BM85" s="1">
        <f t="shared" si="223"/>
        <v>9197679.070626419</v>
      </c>
      <c r="BQ85">
        <v>1992</v>
      </c>
      <c r="BR85" s="42">
        <v>5958.1589999999997</v>
      </c>
      <c r="BS85" s="42">
        <v>4450.2169999999996</v>
      </c>
      <c r="BT85" s="42">
        <v>3023.1980000000003</v>
      </c>
      <c r="BU85" s="42">
        <v>1455.442</v>
      </c>
      <c r="BV85" s="42">
        <v>1658.5439999999999</v>
      </c>
      <c r="BW85" s="42">
        <v>469.97899999999998</v>
      </c>
      <c r="BX85" s="42">
        <v>168.54599999999999</v>
      </c>
      <c r="BY85" s="42">
        <v>294.22999999999996</v>
      </c>
      <c r="BZ85" s="42">
        <f t="shared" si="133"/>
        <v>17478.314999999995</v>
      </c>
      <c r="CB85" s="39">
        <v>1992</v>
      </c>
      <c r="CM85">
        <v>1992</v>
      </c>
      <c r="CN85" s="3">
        <f t="shared" si="134"/>
        <v>0.60015049457834524</v>
      </c>
      <c r="CO85" s="3">
        <f t="shared" si="135"/>
        <v>0.6724526017495327</v>
      </c>
      <c r="CP85" s="3">
        <f t="shared" si="136"/>
        <v>0.62354830877765854</v>
      </c>
      <c r="CQ85" s="3">
        <f t="shared" si="137"/>
        <v>0.64687771824641582</v>
      </c>
      <c r="CR85" s="3">
        <f t="shared" si="138"/>
        <v>0.63442875196557957</v>
      </c>
      <c r="CS85" s="3">
        <f t="shared" si="139"/>
        <v>0.63288998019060427</v>
      </c>
      <c r="CT85" s="3">
        <f t="shared" si="140"/>
        <v>0.79345697910362756</v>
      </c>
      <c r="CU85" s="3">
        <f t="shared" si="141"/>
        <v>0.69478639159840949</v>
      </c>
      <c r="CV85" s="3">
        <f t="shared" si="142"/>
        <v>0.63408795817139252</v>
      </c>
      <c r="CX85" s="1">
        <v>1992</v>
      </c>
      <c r="CY85" s="18">
        <f t="shared" si="224"/>
        <v>0.60015049457834524</v>
      </c>
      <c r="CZ85" s="18">
        <f t="shared" si="224"/>
        <v>0.6724526017495327</v>
      </c>
      <c r="DA85" s="25">
        <f>DA84+(DA90-DA82)/8</f>
        <v>0.62447390711696538</v>
      </c>
      <c r="DB85" s="3">
        <f t="shared" si="216"/>
        <v>0.64687771824641582</v>
      </c>
      <c r="DC85" s="3">
        <f>CR85</f>
        <v>0.63442875196557957</v>
      </c>
      <c r="DD85" s="18">
        <f t="shared" si="220"/>
        <v>0.63288998019060427</v>
      </c>
      <c r="DE85" s="25">
        <f>DE84+(DE92-DE76)/16</f>
        <v>0.5591251339035932</v>
      </c>
      <c r="DF85" s="19">
        <f>DF84+(DF87-DF83)/4</f>
        <v>0.65404444720401778</v>
      </c>
      <c r="DG85" s="3">
        <f t="shared" si="146"/>
        <v>0.63130251057921605</v>
      </c>
      <c r="DI85">
        <v>1992</v>
      </c>
      <c r="DJ85" s="1">
        <f t="shared" si="117"/>
        <v>11034.104140194368</v>
      </c>
      <c r="DK85">
        <v>164.45516414401402</v>
      </c>
      <c r="DM85">
        <v>1992</v>
      </c>
      <c r="DN85" s="1">
        <f t="shared" si="147"/>
        <v>14904.26064993774</v>
      </c>
      <c r="DO85" s="1">
        <f t="shared" si="148"/>
        <v>14982.083734733082</v>
      </c>
      <c r="DP85" s="1"/>
      <c r="DQ85" s="3">
        <f t="shared" si="149"/>
        <v>1.9617407188962173</v>
      </c>
      <c r="DR85" s="3">
        <f t="shared" si="150"/>
        <v>2.0047896423831668</v>
      </c>
      <c r="DS85" s="1"/>
      <c r="DT85" s="1">
        <v>23</v>
      </c>
      <c r="DU85" s="1">
        <f t="shared" si="180"/>
        <v>116.54730736489392</v>
      </c>
      <c r="DV85">
        <v>0</v>
      </c>
      <c r="DW85">
        <v>0</v>
      </c>
      <c r="DX85" s="1">
        <v>0</v>
      </c>
      <c r="DY85" s="2">
        <f t="shared" si="181"/>
        <v>0.30345781132561367</v>
      </c>
      <c r="EA85" s="1">
        <v>114.3005897526039</v>
      </c>
      <c r="EB85">
        <v>748662</v>
      </c>
      <c r="EI85">
        <v>1992</v>
      </c>
      <c r="EJ85">
        <v>1283948</v>
      </c>
      <c r="EK85">
        <v>1278756</v>
      </c>
      <c r="EL85">
        <v>1250375</v>
      </c>
      <c r="EM85" s="1">
        <f t="shared" si="151"/>
        <v>3813.0790000000002</v>
      </c>
      <c r="EN85" s="42">
        <f t="shared" si="152"/>
        <v>17478.314999999995</v>
      </c>
      <c r="EO85" s="1">
        <f t="shared" si="153"/>
        <v>13665.235999999995</v>
      </c>
      <c r="EP85" s="3">
        <f t="shared" si="154"/>
        <v>0.80745800073956797</v>
      </c>
      <c r="ER85" s="4">
        <f t="shared" si="221"/>
        <v>0.81102068567468744</v>
      </c>
      <c r="EU85" s="3">
        <f t="shared" si="155"/>
        <v>0.21816056067189551</v>
      </c>
      <c r="FF85">
        <f t="shared" si="156"/>
        <v>1992</v>
      </c>
      <c r="FG85">
        <f t="shared" si="157"/>
        <v>3575792.0706264186</v>
      </c>
      <c r="FH85">
        <f t="shared" si="158"/>
        <v>3593275.6570835044</v>
      </c>
      <c r="FI85" s="4">
        <f t="shared" si="159"/>
        <v>0.60015049457834524</v>
      </c>
      <c r="FJ85" s="4">
        <f t="shared" si="160"/>
        <v>0.60308488865159604</v>
      </c>
      <c r="FK85">
        <f t="shared" si="161"/>
        <v>1.4930210661016499</v>
      </c>
      <c r="FL85">
        <f t="shared" si="162"/>
        <v>1.5198993441528839</v>
      </c>
      <c r="FM85">
        <f>FM84-0.5</f>
        <v>43.5</v>
      </c>
      <c r="FN85">
        <v>0</v>
      </c>
      <c r="FO85">
        <v>0</v>
      </c>
      <c r="FQ85">
        <v>1992</v>
      </c>
      <c r="FR85">
        <f t="shared" si="163"/>
        <v>2992560</v>
      </c>
      <c r="FS85">
        <f t="shared" si="164"/>
        <v>3036697.652520196</v>
      </c>
      <c r="FT85" s="3">
        <f t="shared" si="165"/>
        <v>0.6724526017495327</v>
      </c>
      <c r="FU85" s="3">
        <f t="shared" si="190"/>
        <v>0.6823706917033926</v>
      </c>
      <c r="FV85">
        <f t="shared" si="93"/>
        <v>2.0387512873310416</v>
      </c>
      <c r="FW85" s="39">
        <f t="shared" si="191"/>
        <v>2.1736280062840696</v>
      </c>
      <c r="FX85">
        <v>48</v>
      </c>
      <c r="FY85" s="1">
        <v>0</v>
      </c>
      <c r="FZ85" s="42">
        <v>0</v>
      </c>
      <c r="GA85" s="42"/>
      <c r="GB85" s="42"/>
      <c r="GC85">
        <v>1992</v>
      </c>
      <c r="GD85">
        <f t="shared" si="166"/>
        <v>1887908.2670481957</v>
      </c>
      <c r="GE85">
        <f t="shared" si="167"/>
        <v>1895445.8658256789</v>
      </c>
      <c r="GF85">
        <f t="shared" si="168"/>
        <v>0.62447390711696538</v>
      </c>
      <c r="GG85" s="3">
        <f t="shared" si="169"/>
        <v>0.6269671605451177</v>
      </c>
      <c r="GH85">
        <f t="shared" si="118"/>
        <v>1.6450432787161886</v>
      </c>
      <c r="GI85">
        <f t="shared" si="170"/>
        <v>1.6699312775227688</v>
      </c>
      <c r="GJ85">
        <v>48</v>
      </c>
      <c r="GK85">
        <v>0</v>
      </c>
      <c r="GM85">
        <v>1992</v>
      </c>
      <c r="GN85">
        <f t="shared" si="171"/>
        <v>941492.99999999988</v>
      </c>
      <c r="GO85">
        <f t="shared" si="172"/>
        <v>939216.68258221634</v>
      </c>
      <c r="GP85" s="3">
        <f t="shared" si="173"/>
        <v>0.64687771824641582</v>
      </c>
      <c r="GQ85" s="3">
        <f t="shared" si="192"/>
        <v>0.64531371403478555</v>
      </c>
      <c r="GR85">
        <f t="shared" si="87"/>
        <v>2.0518444808323917</v>
      </c>
      <c r="GS85" s="39">
        <f t="shared" si="193"/>
        <v>2.0307829013955043</v>
      </c>
      <c r="GT85">
        <v>48</v>
      </c>
      <c r="GU85">
        <v>0</v>
      </c>
      <c r="GV85" s="39">
        <v>0</v>
      </c>
      <c r="GX85">
        <v>1992</v>
      </c>
      <c r="GY85">
        <f t="shared" si="174"/>
        <v>1052228</v>
      </c>
      <c r="GZ85">
        <f t="shared" si="175"/>
        <v>1045757.4781451999</v>
      </c>
      <c r="HA85">
        <f t="shared" si="176"/>
        <v>0.63442875196557957</v>
      </c>
      <c r="HB85" s="3">
        <f t="shared" si="194"/>
        <v>0.63052742534729256</v>
      </c>
      <c r="HC85" s="39">
        <f t="shared" si="88"/>
        <v>1.7933389290050956</v>
      </c>
      <c r="HD85">
        <f t="shared" si="195"/>
        <v>1.7508825941405826</v>
      </c>
      <c r="HE85">
        <v>48</v>
      </c>
      <c r="HF85" s="39">
        <v>0</v>
      </c>
      <c r="HG85" s="39">
        <v>0</v>
      </c>
      <c r="HH85" s="37"/>
      <c r="HI85">
        <v>1992</v>
      </c>
      <c r="HJ85">
        <f t="shared" si="196"/>
        <v>297445</v>
      </c>
      <c r="HK85">
        <f t="shared" si="197"/>
        <v>298131.66414738522</v>
      </c>
      <c r="HL85">
        <f t="shared" si="198"/>
        <v>0.63288998019060427</v>
      </c>
      <c r="HM85" s="3">
        <f t="shared" si="177"/>
        <v>0.63435103301931617</v>
      </c>
      <c r="HN85">
        <f t="shared" si="178"/>
        <v>1.6871827668660506</v>
      </c>
      <c r="HO85">
        <f t="shared" si="199"/>
        <v>1.702043024706543</v>
      </c>
      <c r="HP85">
        <v>48</v>
      </c>
      <c r="HQ85">
        <v>0.5</v>
      </c>
      <c r="HS85">
        <v>1992</v>
      </c>
      <c r="HT85" s="1">
        <f t="shared" si="200"/>
        <v>94238.304818915014</v>
      </c>
      <c r="HU85" s="1">
        <f t="shared" si="201"/>
        <v>93518.421716447949</v>
      </c>
      <c r="HV85" s="3">
        <f t="shared" si="202"/>
        <v>0.5591251339035932</v>
      </c>
      <c r="HW85" s="3">
        <f t="shared" si="203"/>
        <v>0.55485399663265789</v>
      </c>
      <c r="HX85" s="39">
        <f t="shared" si="90"/>
        <v>1.1285678565994899</v>
      </c>
      <c r="HY85" s="37">
        <f t="shared" si="204"/>
        <v>1.0975602887983698</v>
      </c>
      <c r="HZ85">
        <v>24</v>
      </c>
      <c r="IA85">
        <v>25</v>
      </c>
      <c r="IB85">
        <v>0</v>
      </c>
      <c r="IC85" s="37">
        <v>0.02</v>
      </c>
      <c r="IE85">
        <v>1992</v>
      </c>
      <c r="IF85" s="1">
        <f t="shared" si="205"/>
        <v>192439.49770083814</v>
      </c>
      <c r="IG85">
        <f t="shared" si="206"/>
        <v>190269.36584110325</v>
      </c>
      <c r="IH85">
        <f t="shared" si="207"/>
        <v>0.65404444720401789</v>
      </c>
      <c r="II85" s="5">
        <f t="shared" si="208"/>
        <v>0.6466688163718971</v>
      </c>
      <c r="IJ85" s="37">
        <f t="shared" si="91"/>
        <v>1.3417717136869725</v>
      </c>
      <c r="IK85" s="39">
        <f t="shared" si="209"/>
        <v>1.2881918839367887</v>
      </c>
      <c r="IL85">
        <f t="shared" si="182"/>
        <v>26</v>
      </c>
      <c r="IM85">
        <v>22</v>
      </c>
      <c r="IN85">
        <v>0</v>
      </c>
      <c r="IO85" s="39">
        <v>0</v>
      </c>
      <c r="IP85" s="1"/>
      <c r="IQ85">
        <v>1992</v>
      </c>
      <c r="IR85" s="42">
        <f t="shared" si="210"/>
        <v>11034104.140194368</v>
      </c>
      <c r="IS85" s="1">
        <f t="shared" si="211"/>
        <v>11092312.787861733</v>
      </c>
      <c r="IT85" s="1">
        <f t="shared" si="212"/>
        <v>11047111.189750038</v>
      </c>
      <c r="IU85" s="1"/>
      <c r="IV85">
        <v>1992</v>
      </c>
      <c r="IW85" s="3">
        <f t="shared" si="213"/>
        <v>0.63130251057921605</v>
      </c>
      <c r="IX85" s="3">
        <f t="shared" si="214"/>
        <v>0.63463284577842527</v>
      </c>
      <c r="IY85" s="3">
        <f t="shared" si="215"/>
        <v>0.63204669270178737</v>
      </c>
    </row>
    <row r="86" spans="1:259" x14ac:dyDescent="0.25">
      <c r="A86">
        <v>1993</v>
      </c>
      <c r="B86" s="42">
        <v>11216.730353721037</v>
      </c>
      <c r="C86" s="1">
        <f t="shared" si="92"/>
        <v>11242.172633087177</v>
      </c>
      <c r="D86" s="1"/>
      <c r="E86">
        <v>1993</v>
      </c>
      <c r="F86" s="3">
        <f t="shared" si="94"/>
        <v>0.63606706337675956</v>
      </c>
      <c r="G86" s="3">
        <f t="shared" si="82"/>
        <v>0.63750981856581179</v>
      </c>
      <c r="H86" s="3"/>
      <c r="I86">
        <v>1993</v>
      </c>
      <c r="J86">
        <f t="shared" si="83"/>
        <v>1.860861790597903</v>
      </c>
      <c r="K86">
        <f t="shared" si="84"/>
        <v>1.8778180088920442</v>
      </c>
      <c r="N86">
        <v>49</v>
      </c>
      <c r="Q86" s="1">
        <v>11197.223302405413</v>
      </c>
      <c r="V86" s="1"/>
      <c r="X86" s="1">
        <v>3109.788</v>
      </c>
      <c r="Y86" s="29">
        <f t="shared" si="119"/>
        <v>17634.509000000002</v>
      </c>
      <c r="Z86" s="28">
        <f t="shared" si="120"/>
        <v>1.2141031142698024</v>
      </c>
      <c r="AA86" s="42"/>
      <c r="AC86">
        <v>1993</v>
      </c>
      <c r="AD86" s="8">
        <f t="shared" si="121"/>
        <v>3619369.7527364488</v>
      </c>
      <c r="AE86" s="8">
        <f t="shared" si="122"/>
        <v>3031040</v>
      </c>
      <c r="AF86" s="8">
        <f t="shared" si="123"/>
        <v>1952851.1610401522</v>
      </c>
      <c r="AG86" s="8">
        <f t="shared" si="124"/>
        <v>947133.99999999988</v>
      </c>
      <c r="AH86" s="8">
        <f t="shared" si="125"/>
        <v>1072711.1053759374</v>
      </c>
      <c r="AI86" s="8">
        <f t="shared" si="126"/>
        <v>300654</v>
      </c>
      <c r="AJ86" s="8">
        <f t="shared" si="127"/>
        <v>96430.466952152783</v>
      </c>
      <c r="AK86" s="8">
        <f t="shared" si="128"/>
        <v>196539.86761634619</v>
      </c>
      <c r="AL86" s="1">
        <f t="shared" si="129"/>
        <v>11216730.353721038</v>
      </c>
      <c r="AM86" s="9"/>
      <c r="AN86" s="9"/>
      <c r="AO86" s="9"/>
      <c r="AP86" s="9"/>
      <c r="AQ86" s="9"/>
      <c r="AR86" s="9"/>
      <c r="AS86" s="8">
        <v>947134</v>
      </c>
      <c r="AT86" s="8">
        <v>300654</v>
      </c>
      <c r="AU86" s="4" t="s">
        <v>1</v>
      </c>
      <c r="AV86" s="4"/>
      <c r="AW86" s="1">
        <f t="shared" si="222"/>
        <v>3619369.7527364488</v>
      </c>
      <c r="AX86" s="1">
        <v>4003196</v>
      </c>
      <c r="AZ86">
        <v>3031040</v>
      </c>
      <c r="BC86">
        <v>1993</v>
      </c>
      <c r="BD86" s="1">
        <f t="shared" si="217"/>
        <v>3619369.7527364488</v>
      </c>
      <c r="BE86">
        <f t="shared" si="130"/>
        <v>3031040</v>
      </c>
      <c r="BF86">
        <v>2498497</v>
      </c>
      <c r="BG86">
        <f t="shared" si="81"/>
        <v>947134</v>
      </c>
      <c r="BH86">
        <v>1100478</v>
      </c>
      <c r="BI86" s="1">
        <f t="shared" si="218"/>
        <v>300654</v>
      </c>
      <c r="BJ86">
        <v>132779</v>
      </c>
      <c r="BK86">
        <v>208160</v>
      </c>
      <c r="BL86">
        <f t="shared" si="219"/>
        <v>11838111.752736449</v>
      </c>
      <c r="BM86" s="1">
        <f t="shared" si="223"/>
        <v>9339614.7527364492</v>
      </c>
      <c r="BQ86">
        <v>1993</v>
      </c>
      <c r="BR86" s="42">
        <v>5995.3950000000004</v>
      </c>
      <c r="BS86" s="42">
        <v>4462.7659999999996</v>
      </c>
      <c r="BT86" s="42">
        <v>3096.1849999999999</v>
      </c>
      <c r="BU86" s="42">
        <v>1458.6320000000001</v>
      </c>
      <c r="BV86" s="42">
        <v>1678.722</v>
      </c>
      <c r="BW86" s="42">
        <v>471.98700000000002</v>
      </c>
      <c r="BX86" s="42">
        <v>171.708</v>
      </c>
      <c r="BY86" s="42">
        <v>299.11400000000003</v>
      </c>
      <c r="BZ86" s="42">
        <f t="shared" si="133"/>
        <v>17634.509000000002</v>
      </c>
      <c r="CB86" s="39">
        <v>1993</v>
      </c>
      <c r="CM86">
        <v>1993</v>
      </c>
      <c r="CN86" s="3">
        <f t="shared" si="134"/>
        <v>0.60369162544527066</v>
      </c>
      <c r="CO86" s="3">
        <f t="shared" si="135"/>
        <v>0.67918416515676605</v>
      </c>
      <c r="CP86" s="3">
        <f t="shared" si="136"/>
        <v>0.80695985543499504</v>
      </c>
      <c r="CQ86" s="3">
        <f t="shared" si="137"/>
        <v>0.64933033143383656</v>
      </c>
      <c r="CR86" s="3">
        <f t="shared" si="138"/>
        <v>0.65554511110237434</v>
      </c>
      <c r="CS86" s="3">
        <f t="shared" si="139"/>
        <v>0.63699635795053677</v>
      </c>
      <c r="CT86" s="3">
        <f t="shared" si="140"/>
        <v>0.77328371421250031</v>
      </c>
      <c r="CU86" s="3">
        <f t="shared" si="141"/>
        <v>0.69592195617724339</v>
      </c>
      <c r="CV86" s="3">
        <f t="shared" si="142"/>
        <v>0.67130373478141336</v>
      </c>
      <c r="CX86" s="1">
        <v>1993</v>
      </c>
      <c r="CY86" s="18">
        <f t="shared" si="224"/>
        <v>0.60369162544527066</v>
      </c>
      <c r="CZ86" s="18">
        <f t="shared" si="224"/>
        <v>0.67918416515676605</v>
      </c>
      <c r="DA86" s="25">
        <f>DA85+(DA90-DA82)/8</f>
        <v>0.63072819002745384</v>
      </c>
      <c r="DB86" s="3">
        <f t="shared" si="216"/>
        <v>0.64933033143383656</v>
      </c>
      <c r="DC86" s="25">
        <f>DC85+(DC89-DC85)/4</f>
        <v>0.63900461504402606</v>
      </c>
      <c r="DD86" s="18">
        <f t="shared" si="220"/>
        <v>0.63699635795053677</v>
      </c>
      <c r="DE86" s="25">
        <f>DE85+(DE92-DE76)/16</f>
        <v>0.56159565630112041</v>
      </c>
      <c r="DF86" s="19">
        <f>DF85+(DF87-DF83)/4</f>
        <v>0.65707344897378983</v>
      </c>
      <c r="DG86" s="3">
        <f t="shared" si="146"/>
        <v>0.63606706337675956</v>
      </c>
      <c r="DI86">
        <v>1993</v>
      </c>
      <c r="DJ86" s="1">
        <f t="shared" si="117"/>
        <v>11216.730353721037</v>
      </c>
      <c r="DK86">
        <v>169.6051102648141</v>
      </c>
      <c r="DM86">
        <v>1993</v>
      </c>
      <c r="DN86" s="1">
        <f t="shared" si="147"/>
        <v>15120.726353963686</v>
      </c>
      <c r="DO86" s="1">
        <f t="shared" si="148"/>
        <v>15184.307370459506</v>
      </c>
      <c r="DP86" s="1"/>
      <c r="DQ86" s="3">
        <f t="shared" si="149"/>
        <v>2.0851810651859863</v>
      </c>
      <c r="DR86" s="3">
        <f t="shared" si="150"/>
        <v>2.123795475719334</v>
      </c>
      <c r="DS86" s="1"/>
      <c r="DT86" s="1">
        <v>24</v>
      </c>
      <c r="DU86" s="1">
        <f t="shared" si="180"/>
        <v>115.07955268263959</v>
      </c>
      <c r="DV86">
        <v>0</v>
      </c>
      <c r="DW86">
        <v>0</v>
      </c>
      <c r="DX86" s="1">
        <v>0</v>
      </c>
      <c r="DY86" s="2">
        <f t="shared" si="181"/>
        <v>2</v>
      </c>
      <c r="EA86" s="1">
        <v>115.46322099146313</v>
      </c>
      <c r="EB86">
        <v>778849</v>
      </c>
      <c r="EI86">
        <v>1993</v>
      </c>
      <c r="EJ86">
        <v>1291143</v>
      </c>
      <c r="EK86">
        <v>1277100</v>
      </c>
      <c r="EL86">
        <v>1263012</v>
      </c>
      <c r="EM86" s="1">
        <f t="shared" si="151"/>
        <v>3831.2550000000001</v>
      </c>
      <c r="EN86" s="42">
        <f t="shared" si="152"/>
        <v>17634.509000000002</v>
      </c>
      <c r="EO86" s="1">
        <f t="shared" si="153"/>
        <v>13803.254000000001</v>
      </c>
      <c r="EP86" s="3">
        <f t="shared" si="154"/>
        <v>0.81261493512479277</v>
      </c>
      <c r="ER86" s="4">
        <f t="shared" si="221"/>
        <v>0.85763195785113044</v>
      </c>
      <c r="EU86" s="3">
        <f t="shared" si="155"/>
        <v>0.21725895515435104</v>
      </c>
      <c r="FF86">
        <f t="shared" si="156"/>
        <v>1993</v>
      </c>
      <c r="FG86">
        <f t="shared" si="157"/>
        <v>3619369.7527364488</v>
      </c>
      <c r="FH86">
        <f t="shared" si="158"/>
        <v>3628282.5872526057</v>
      </c>
      <c r="FI86" s="4">
        <f t="shared" si="159"/>
        <v>0.60369162544527066</v>
      </c>
      <c r="FJ86" s="4">
        <f t="shared" si="160"/>
        <v>0.605178238840411</v>
      </c>
      <c r="FK86">
        <f t="shared" si="161"/>
        <v>1.525514952551031</v>
      </c>
      <c r="FL86">
        <f t="shared" si="162"/>
        <v>1.5393605826168328</v>
      </c>
      <c r="FM86">
        <f>FM85-0.5</f>
        <v>43</v>
      </c>
      <c r="FN86">
        <v>1</v>
      </c>
      <c r="FO86">
        <v>0</v>
      </c>
      <c r="FQ86">
        <v>1993</v>
      </c>
      <c r="FR86">
        <f t="shared" si="163"/>
        <v>3031040</v>
      </c>
      <c r="FS86">
        <f t="shared" si="164"/>
        <v>3063151.5164802717</v>
      </c>
      <c r="FT86" s="3">
        <f t="shared" si="165"/>
        <v>0.67918416515676605</v>
      </c>
      <c r="FU86" s="3">
        <f t="shared" si="190"/>
        <v>0.68637959428754991</v>
      </c>
      <c r="FV86">
        <f t="shared" si="93"/>
        <v>2.1287193986541011</v>
      </c>
      <c r="FW86" s="39">
        <f t="shared" si="191"/>
        <v>2.2325085802942124</v>
      </c>
      <c r="FX86">
        <v>49</v>
      </c>
      <c r="FY86" s="1">
        <v>0</v>
      </c>
      <c r="FZ86" s="42">
        <v>0</v>
      </c>
      <c r="GA86" s="42"/>
      <c r="GB86" s="42"/>
      <c r="GC86">
        <v>1993</v>
      </c>
      <c r="GD86">
        <f t="shared" si="166"/>
        <v>1952851.1610401522</v>
      </c>
      <c r="GE86">
        <f t="shared" si="167"/>
        <v>1959859.6773488007</v>
      </c>
      <c r="GF86">
        <f t="shared" si="168"/>
        <v>0.63072819002745384</v>
      </c>
      <c r="GG86" s="3">
        <f t="shared" si="169"/>
        <v>0.63299178742510565</v>
      </c>
      <c r="GH86">
        <f t="shared" si="118"/>
        <v>1.7082951006125122</v>
      </c>
      <c r="GI86">
        <f t="shared" si="170"/>
        <v>1.7318852528396569</v>
      </c>
      <c r="GJ86">
        <v>49</v>
      </c>
      <c r="GK86">
        <v>0</v>
      </c>
      <c r="GM86">
        <v>1993</v>
      </c>
      <c r="GN86">
        <f t="shared" si="171"/>
        <v>947133.99999999988</v>
      </c>
      <c r="GO86">
        <f t="shared" si="172"/>
        <v>947808.74697314773</v>
      </c>
      <c r="GP86" s="3">
        <f t="shared" si="173"/>
        <v>0.64933033143383645</v>
      </c>
      <c r="GQ86" s="3">
        <f t="shared" si="192"/>
        <v>0.64979292033435965</v>
      </c>
      <c r="GR86">
        <f t="shared" si="87"/>
        <v>2.0855789220488847</v>
      </c>
      <c r="GS86" s="39">
        <f t="shared" si="193"/>
        <v>2.0920419419208809</v>
      </c>
      <c r="GT86">
        <v>49</v>
      </c>
      <c r="GU86">
        <v>0</v>
      </c>
      <c r="GV86" s="39">
        <v>0</v>
      </c>
      <c r="GX86">
        <v>1993</v>
      </c>
      <c r="GY86">
        <f t="shared" si="174"/>
        <v>1072711.1053759374</v>
      </c>
      <c r="GZ86">
        <f t="shared" si="175"/>
        <v>1068021.9851363262</v>
      </c>
      <c r="HA86">
        <f t="shared" si="176"/>
        <v>0.63900461504402595</v>
      </c>
      <c r="HB86" s="3">
        <f t="shared" si="194"/>
        <v>0.63621134716547834</v>
      </c>
      <c r="HC86" s="39">
        <f t="shared" si="88"/>
        <v>1.8448368543505027</v>
      </c>
      <c r="HD86">
        <f t="shared" si="195"/>
        <v>1.813174167832696</v>
      </c>
      <c r="HE86">
        <v>49</v>
      </c>
      <c r="HF86" s="39">
        <v>0</v>
      </c>
      <c r="HG86" s="39">
        <v>0</v>
      </c>
      <c r="HH86" s="37"/>
      <c r="HI86">
        <v>1993</v>
      </c>
      <c r="HJ86">
        <f t="shared" si="196"/>
        <v>300654</v>
      </c>
      <c r="HK86">
        <f t="shared" si="197"/>
        <v>298703.17704904685</v>
      </c>
      <c r="HL86">
        <f t="shared" si="198"/>
        <v>0.63699635795053677</v>
      </c>
      <c r="HM86" s="3">
        <f t="shared" si="177"/>
        <v>0.63286314463967619</v>
      </c>
      <c r="HN86">
        <f t="shared" si="178"/>
        <v>1.7293438893335649</v>
      </c>
      <c r="HO86">
        <f t="shared" si="199"/>
        <v>1.686911242406685</v>
      </c>
      <c r="HP86">
        <v>49</v>
      </c>
      <c r="HQ86">
        <v>1</v>
      </c>
      <c r="HS86">
        <v>1993</v>
      </c>
      <c r="HT86" s="1">
        <f t="shared" si="200"/>
        <v>96430.466952152783</v>
      </c>
      <c r="HU86" s="1">
        <f t="shared" si="201"/>
        <v>95759.132180252913</v>
      </c>
      <c r="HV86" s="3">
        <f t="shared" si="202"/>
        <v>0.56159565630112041</v>
      </c>
      <c r="HW86" s="3">
        <f t="shared" si="203"/>
        <v>0.55768590968535492</v>
      </c>
      <c r="HX86" s="39">
        <f t="shared" si="90"/>
        <v>1.1467295502377488</v>
      </c>
      <c r="HY86" s="37">
        <f t="shared" si="204"/>
        <v>1.1180649474283004</v>
      </c>
      <c r="HZ86">
        <v>24</v>
      </c>
      <c r="IA86">
        <v>26</v>
      </c>
      <c r="IB86">
        <v>0</v>
      </c>
      <c r="IC86" s="37">
        <v>0.04</v>
      </c>
      <c r="ID86" s="37"/>
      <c r="IE86">
        <v>1993</v>
      </c>
      <c r="IF86" s="1">
        <f t="shared" si="205"/>
        <v>196539.86761634619</v>
      </c>
      <c r="IG86">
        <f t="shared" si="206"/>
        <v>194384.09066268176</v>
      </c>
      <c r="IH86">
        <f t="shared" si="207"/>
        <v>0.65707344897378983</v>
      </c>
      <c r="II86" s="5">
        <f t="shared" si="208"/>
        <v>0.64986624050589992</v>
      </c>
      <c r="IJ86" s="37">
        <f t="shared" si="91"/>
        <v>1.364269119184182</v>
      </c>
      <c r="IK86" s="39">
        <f t="shared" si="209"/>
        <v>1.3112165359454377</v>
      </c>
      <c r="IL86">
        <f t="shared" si="182"/>
        <v>26</v>
      </c>
      <c r="IM86">
        <v>23</v>
      </c>
      <c r="IN86">
        <v>0</v>
      </c>
      <c r="IO86" s="39">
        <v>0</v>
      </c>
      <c r="IP86" s="1"/>
      <c r="IQ86">
        <v>1993</v>
      </c>
      <c r="IR86" s="42">
        <f t="shared" si="210"/>
        <v>11216730.353721038</v>
      </c>
      <c r="IS86" s="1">
        <f t="shared" si="211"/>
        <v>11255970.913083134</v>
      </c>
      <c r="IT86" s="1">
        <f t="shared" si="212"/>
        <v>11242172.633087177</v>
      </c>
      <c r="IU86" s="1"/>
      <c r="IV86">
        <v>1993</v>
      </c>
      <c r="IW86" s="3">
        <f t="shared" si="213"/>
        <v>0.63606706337675956</v>
      </c>
      <c r="IX86" s="3">
        <f t="shared" si="214"/>
        <v>0.63829227754983897</v>
      </c>
      <c r="IY86" s="3">
        <f t="shared" si="215"/>
        <v>0.63750981856581179</v>
      </c>
    </row>
    <row r="87" spans="1:259" x14ac:dyDescent="0.25">
      <c r="A87">
        <v>1994</v>
      </c>
      <c r="B87" s="42">
        <v>11395.758549398221</v>
      </c>
      <c r="C87" s="1">
        <f t="shared" si="92"/>
        <v>11442.475779461674</v>
      </c>
      <c r="D87" s="1"/>
      <c r="E87">
        <v>1994</v>
      </c>
      <c r="F87" s="3">
        <f t="shared" si="94"/>
        <v>0.64010125842429633</v>
      </c>
      <c r="G87" s="3">
        <f t="shared" si="82"/>
        <v>0.64272537138914099</v>
      </c>
      <c r="H87" s="3"/>
      <c r="I87">
        <v>1994</v>
      </c>
      <c r="J87">
        <f t="shared" si="83"/>
        <v>1.9088159351288363</v>
      </c>
      <c r="K87">
        <f t="shared" si="84"/>
        <v>1.9409483037530062</v>
      </c>
      <c r="N87">
        <v>50</v>
      </c>
      <c r="Q87" s="1">
        <v>11386.458699191693</v>
      </c>
      <c r="V87" s="1"/>
      <c r="X87" s="1">
        <v>3187.1130000000003</v>
      </c>
      <c r="Y87" s="29">
        <f t="shared" si="119"/>
        <v>17803.056</v>
      </c>
      <c r="Z87" s="28">
        <f t="shared" si="120"/>
        <v>1.2180572953794362</v>
      </c>
      <c r="AA87" s="42"/>
      <c r="AC87">
        <v>1994</v>
      </c>
      <c r="AD87" s="8">
        <f t="shared" si="121"/>
        <v>3682405.0023621945</v>
      </c>
      <c r="AE87" s="8">
        <f t="shared" si="122"/>
        <v>3047999</v>
      </c>
      <c r="AF87" s="8">
        <f t="shared" si="123"/>
        <v>2017047.0414012081</v>
      </c>
      <c r="AG87" s="8">
        <f t="shared" si="124"/>
        <v>949318.00000000012</v>
      </c>
      <c r="AH87" s="8">
        <f t="shared" si="125"/>
        <v>1097078.8184509948</v>
      </c>
      <c r="AI87" s="8">
        <f t="shared" si="126"/>
        <v>303772</v>
      </c>
      <c r="AJ87" s="8">
        <f t="shared" si="127"/>
        <v>98659.687183823073</v>
      </c>
      <c r="AK87" s="8">
        <f t="shared" si="128"/>
        <v>199478.99999999997</v>
      </c>
      <c r="AL87" s="1">
        <f t="shared" si="129"/>
        <v>11395758.549398221</v>
      </c>
      <c r="AM87" s="9"/>
      <c r="AN87" s="9"/>
      <c r="AO87" s="9"/>
      <c r="AP87" s="9"/>
      <c r="AQ87" s="9"/>
      <c r="AR87" s="9"/>
      <c r="AS87" s="8">
        <v>949318</v>
      </c>
      <c r="AT87" s="8">
        <v>303772</v>
      </c>
      <c r="AU87" s="4"/>
      <c r="AV87" s="4"/>
      <c r="AW87" s="1">
        <f t="shared" si="222"/>
        <v>3682405.0023621945</v>
      </c>
      <c r="AX87" s="1">
        <v>4072916</v>
      </c>
      <c r="AZ87">
        <v>3047999</v>
      </c>
      <c r="BC87">
        <v>1994</v>
      </c>
      <c r="BD87" s="1">
        <f t="shared" si="217"/>
        <v>3682405.0023621945</v>
      </c>
      <c r="BE87">
        <f t="shared" si="130"/>
        <v>3047999</v>
      </c>
      <c r="BF87">
        <v>1944211</v>
      </c>
      <c r="BG87">
        <f t="shared" si="81"/>
        <v>949318</v>
      </c>
      <c r="BH87">
        <v>1137096</v>
      </c>
      <c r="BI87" s="1">
        <f t="shared" si="218"/>
        <v>303772</v>
      </c>
      <c r="BJ87">
        <v>132507</v>
      </c>
      <c r="BK87">
        <v>199479</v>
      </c>
      <c r="BL87">
        <f t="shared" si="219"/>
        <v>11396787.002362195</v>
      </c>
      <c r="BM87" s="1">
        <f t="shared" si="223"/>
        <v>9452576.0023621954</v>
      </c>
      <c r="BQ87">
        <v>1994</v>
      </c>
      <c r="BR87" s="42">
        <v>6045.1620000000003</v>
      </c>
      <c r="BS87" s="42">
        <v>4472.9889999999996</v>
      </c>
      <c r="BT87" s="42">
        <v>3166.5659999999998</v>
      </c>
      <c r="BU87" s="42">
        <v>1463.0889999999999</v>
      </c>
      <c r="BV87" s="42">
        <v>1704.6489999999999</v>
      </c>
      <c r="BW87" s="42">
        <v>473.49900000000002</v>
      </c>
      <c r="BX87" s="42">
        <v>174.90800000000002</v>
      </c>
      <c r="BY87" s="42">
        <v>302.19400000000002</v>
      </c>
      <c r="BZ87" s="42">
        <f t="shared" si="133"/>
        <v>17803.056</v>
      </c>
      <c r="CB87" s="39">
        <v>1994</v>
      </c>
      <c r="CM87">
        <v>1994</v>
      </c>
      <c r="CN87" s="3">
        <f t="shared" si="134"/>
        <v>0.60914910177133286</v>
      </c>
      <c r="CO87" s="3">
        <f t="shared" si="135"/>
        <v>0.68142331671282896</v>
      </c>
      <c r="CP87" s="3">
        <f t="shared" si="136"/>
        <v>0.61398088655028826</v>
      </c>
      <c r="CQ87" s="3">
        <f t="shared" si="137"/>
        <v>0.64884501216262314</v>
      </c>
      <c r="CR87" s="3">
        <f t="shared" si="138"/>
        <v>0.66705579858375541</v>
      </c>
      <c r="CS87" s="3">
        <f t="shared" si="139"/>
        <v>0.64154728943461337</v>
      </c>
      <c r="CT87" s="3">
        <f t="shared" si="140"/>
        <v>0.75758112836462588</v>
      </c>
      <c r="CU87" s="3">
        <f t="shared" si="141"/>
        <v>0.660102450743562</v>
      </c>
      <c r="CV87" s="3">
        <f t="shared" si="142"/>
        <v>0.64015902676271963</v>
      </c>
      <c r="CX87" s="1">
        <v>1994</v>
      </c>
      <c r="CY87" s="18">
        <f t="shared" si="224"/>
        <v>0.60914910177133286</v>
      </c>
      <c r="CZ87" s="18">
        <f t="shared" si="224"/>
        <v>0.68142331671282896</v>
      </c>
      <c r="DA87" s="25">
        <f>DA86+(DA90-DA82)/8</f>
        <v>0.6369824729379423</v>
      </c>
      <c r="DB87" s="3">
        <f t="shared" si="216"/>
        <v>0.64884501216262314</v>
      </c>
      <c r="DC87" s="25">
        <f>DC86+(DC89-DC85)/4</f>
        <v>0.64358047812247254</v>
      </c>
      <c r="DD87" s="18">
        <f t="shared" si="220"/>
        <v>0.64154728943461337</v>
      </c>
      <c r="DE87" s="25">
        <f>DE86+(DE92-DE76)/16</f>
        <v>0.56406617869864761</v>
      </c>
      <c r="DF87" s="3">
        <f t="shared" ref="DF87:DF92" si="225">CU87</f>
        <v>0.660102450743562</v>
      </c>
      <c r="DG87" s="3">
        <f t="shared" si="146"/>
        <v>0.64010125842429633</v>
      </c>
      <c r="DI87">
        <v>1994</v>
      </c>
      <c r="DJ87" s="1">
        <f t="shared" si="117"/>
        <v>11395.758549398221</v>
      </c>
      <c r="DK87">
        <v>174.34858242695628</v>
      </c>
      <c r="DM87">
        <v>1994</v>
      </c>
      <c r="DN87" s="1">
        <f t="shared" si="147"/>
        <v>15299.427560806223</v>
      </c>
      <c r="DO87" s="1">
        <f t="shared" si="148"/>
        <v>15265.740796376549</v>
      </c>
      <c r="DP87" s="1"/>
      <c r="DQ87" s="3">
        <f t="shared" si="149"/>
        <v>2.1968504900528449</v>
      </c>
      <c r="DR87" s="3">
        <f t="shared" si="150"/>
        <v>2.1750308038420232</v>
      </c>
      <c r="DS87" s="1"/>
      <c r="DT87" s="1">
        <v>25</v>
      </c>
      <c r="DU87" s="1">
        <f t="shared" si="180"/>
        <v>112.81013248380921</v>
      </c>
      <c r="DV87">
        <v>0</v>
      </c>
      <c r="DW87">
        <v>0</v>
      </c>
      <c r="DX87" s="1">
        <v>0</v>
      </c>
      <c r="DY87" s="2">
        <f t="shared" si="181"/>
        <v>2</v>
      </c>
      <c r="EA87" s="1">
        <v>111.50338739794982</v>
      </c>
      <c r="EB87">
        <v>811389</v>
      </c>
      <c r="EI87">
        <v>1994</v>
      </c>
      <c r="EJ87">
        <v>1295885</v>
      </c>
      <c r="EK87">
        <v>1278604</v>
      </c>
      <c r="EL87">
        <v>1276282</v>
      </c>
      <c r="EM87" s="1">
        <f t="shared" si="151"/>
        <v>3850.7710000000002</v>
      </c>
      <c r="EN87" s="42">
        <f t="shared" si="152"/>
        <v>17803.056</v>
      </c>
      <c r="EO87" s="1">
        <f t="shared" si="153"/>
        <v>13952.285</v>
      </c>
      <c r="EP87" s="3">
        <f t="shared" si="154"/>
        <v>0.81676646867507519</v>
      </c>
      <c r="ER87" s="4">
        <f t="shared" si="221"/>
        <v>0.81684018082788568</v>
      </c>
      <c r="EU87" s="3">
        <f t="shared" si="155"/>
        <v>0.21629831417707163</v>
      </c>
      <c r="FF87">
        <f t="shared" si="156"/>
        <v>1994</v>
      </c>
      <c r="FG87">
        <f t="shared" si="157"/>
        <v>3682405.0023621945</v>
      </c>
      <c r="FH87">
        <f t="shared" si="158"/>
        <v>3691141.4881651672</v>
      </c>
      <c r="FI87" s="4">
        <f t="shared" si="159"/>
        <v>0.60914910177133286</v>
      </c>
      <c r="FJ87" s="4">
        <f t="shared" si="160"/>
        <v>0.61059430469608045</v>
      </c>
      <c r="FK87">
        <f t="shared" si="161"/>
        <v>1.5769652093870212</v>
      </c>
      <c r="FL87">
        <f t="shared" si="162"/>
        <v>1.5908847914250006</v>
      </c>
      <c r="FM87">
        <f>FM86</f>
        <v>43</v>
      </c>
      <c r="FN87">
        <v>2</v>
      </c>
      <c r="FO87">
        <v>0</v>
      </c>
      <c r="FQ87">
        <v>1994</v>
      </c>
      <c r="FR87">
        <f t="shared" si="163"/>
        <v>3047999</v>
      </c>
      <c r="FS87">
        <f t="shared" si="164"/>
        <v>3087268.846367415</v>
      </c>
      <c r="FT87" s="3">
        <f t="shared" si="165"/>
        <v>0.68142331671282896</v>
      </c>
      <c r="FU87" s="3">
        <f t="shared" si="190"/>
        <v>0.69020264667930442</v>
      </c>
      <c r="FV87">
        <f t="shared" si="93"/>
        <v>2.1601087183391336</v>
      </c>
      <c r="FW87" s="39">
        <f t="shared" si="191"/>
        <v>2.2913891543043552</v>
      </c>
      <c r="FX87">
        <v>50</v>
      </c>
      <c r="FY87" s="1">
        <v>0</v>
      </c>
      <c r="FZ87" s="42">
        <v>0</v>
      </c>
      <c r="GA87" s="42"/>
      <c r="GB87" s="42"/>
      <c r="GC87">
        <v>1994</v>
      </c>
      <c r="GD87">
        <f t="shared" si="166"/>
        <v>2017047.0414012081</v>
      </c>
      <c r="GE87">
        <f t="shared" si="167"/>
        <v>2022678.9047282515</v>
      </c>
      <c r="GF87">
        <f t="shared" si="168"/>
        <v>0.63698247293794241</v>
      </c>
      <c r="GG87" s="3">
        <f t="shared" si="169"/>
        <v>0.63876101263269158</v>
      </c>
      <c r="GH87">
        <f t="shared" si="118"/>
        <v>1.7744486386138849</v>
      </c>
      <c r="GI87">
        <f t="shared" si="170"/>
        <v>1.7938392281565445</v>
      </c>
      <c r="GJ87">
        <v>50</v>
      </c>
      <c r="GK87">
        <v>0</v>
      </c>
      <c r="GM87">
        <v>1994</v>
      </c>
      <c r="GN87">
        <f t="shared" si="171"/>
        <v>949318.00000000012</v>
      </c>
      <c r="GO87">
        <f t="shared" si="172"/>
        <v>956952.51544151327</v>
      </c>
      <c r="GP87" s="3">
        <f t="shared" si="173"/>
        <v>0.64884501216262314</v>
      </c>
      <c r="GQ87" s="3">
        <f t="shared" si="192"/>
        <v>0.65406309215742398</v>
      </c>
      <c r="GR87">
        <f t="shared" si="87"/>
        <v>2.0788331214693363</v>
      </c>
      <c r="GS87" s="39">
        <f t="shared" si="193"/>
        <v>2.1533009824462583</v>
      </c>
      <c r="GT87">
        <v>50</v>
      </c>
      <c r="GU87">
        <v>0</v>
      </c>
      <c r="GV87" s="39">
        <v>0</v>
      </c>
      <c r="GX87">
        <v>1994</v>
      </c>
      <c r="GY87">
        <f t="shared" si="174"/>
        <v>1097078.8184509948</v>
      </c>
      <c r="GZ87">
        <f t="shared" si="175"/>
        <v>1093781.5330771646</v>
      </c>
      <c r="HA87">
        <f t="shared" si="176"/>
        <v>0.64358047812247265</v>
      </c>
      <c r="HB87" s="3">
        <f t="shared" si="194"/>
        <v>0.64164618820482378</v>
      </c>
      <c r="HC87" s="39">
        <f t="shared" si="88"/>
        <v>1.898338392126546</v>
      </c>
      <c r="HD87">
        <f t="shared" si="195"/>
        <v>1.8754657415248095</v>
      </c>
      <c r="HE87">
        <v>50</v>
      </c>
      <c r="HF87" s="39">
        <v>0</v>
      </c>
      <c r="HG87" s="39">
        <v>0</v>
      </c>
      <c r="HH87" s="37"/>
      <c r="HI87">
        <v>1994</v>
      </c>
      <c r="HJ87">
        <f t="shared" si="196"/>
        <v>303772</v>
      </c>
      <c r="HK87">
        <f t="shared" si="197"/>
        <v>302794.26650135295</v>
      </c>
      <c r="HL87">
        <f t="shared" si="198"/>
        <v>0.64154728943461337</v>
      </c>
      <c r="HM87" s="3">
        <f t="shared" si="177"/>
        <v>0.63948237800154362</v>
      </c>
      <c r="HN87">
        <f t="shared" si="178"/>
        <v>1.7775686676583333</v>
      </c>
      <c r="HO87">
        <f t="shared" si="199"/>
        <v>1.7554840813964321</v>
      </c>
      <c r="HP87">
        <v>50</v>
      </c>
      <c r="HQ87">
        <v>1</v>
      </c>
      <c r="HS87">
        <v>1994</v>
      </c>
      <c r="HT87" s="1">
        <f t="shared" si="200"/>
        <v>98659.687183823073</v>
      </c>
      <c r="HU87" s="1">
        <f t="shared" si="201"/>
        <v>98033.926217482222</v>
      </c>
      <c r="HV87" s="3">
        <f t="shared" si="202"/>
        <v>0.56406617869864761</v>
      </c>
      <c r="HW87" s="3">
        <f t="shared" si="203"/>
        <v>0.56048852092232604</v>
      </c>
      <c r="HX87" s="39">
        <f t="shared" si="90"/>
        <v>1.1650636737392148</v>
      </c>
      <c r="HY87" s="37">
        <f t="shared" si="204"/>
        <v>1.1385696060582313</v>
      </c>
      <c r="HZ87">
        <v>24</v>
      </c>
      <c r="IA87">
        <v>27</v>
      </c>
      <c r="IB87">
        <v>0</v>
      </c>
      <c r="IC87" s="37">
        <v>0.06</v>
      </c>
      <c r="ID87" s="37"/>
      <c r="IE87">
        <v>1994</v>
      </c>
      <c r="IF87" s="1">
        <f t="shared" si="205"/>
        <v>199478.99999999997</v>
      </c>
      <c r="IG87">
        <f t="shared" si="206"/>
        <v>197339.2039872825</v>
      </c>
      <c r="IH87">
        <f t="shared" si="207"/>
        <v>0.66010245074356189</v>
      </c>
      <c r="II87" s="5">
        <f t="shared" si="208"/>
        <v>0.65302158212036798</v>
      </c>
      <c r="IJ87" s="37">
        <f t="shared" si="91"/>
        <v>1.3870706839165696</v>
      </c>
      <c r="IK87" s="39">
        <f t="shared" si="209"/>
        <v>1.3342411879540865</v>
      </c>
      <c r="IL87">
        <f t="shared" si="182"/>
        <v>26</v>
      </c>
      <c r="IM87">
        <v>24</v>
      </c>
      <c r="IN87">
        <v>0</v>
      </c>
      <c r="IO87" s="39">
        <v>0</v>
      </c>
      <c r="IP87" s="1"/>
      <c r="IQ87">
        <v>1994</v>
      </c>
      <c r="IR87" s="42">
        <f t="shared" si="210"/>
        <v>11395758.549398221</v>
      </c>
      <c r="IS87" s="1">
        <f t="shared" si="211"/>
        <v>11449990.684485625</v>
      </c>
      <c r="IT87" s="1">
        <f t="shared" si="212"/>
        <v>11442475.779461674</v>
      </c>
      <c r="IU87" s="1"/>
      <c r="IV87">
        <v>1994</v>
      </c>
      <c r="IW87" s="3">
        <f t="shared" si="213"/>
        <v>0.64010125842429633</v>
      </c>
      <c r="IX87" s="3">
        <f t="shared" si="214"/>
        <v>0.6431474845939722</v>
      </c>
      <c r="IY87" s="3">
        <f t="shared" si="215"/>
        <v>0.64272537138914099</v>
      </c>
    </row>
    <row r="88" spans="1:259" x14ac:dyDescent="0.25">
      <c r="A88">
        <v>1995</v>
      </c>
      <c r="B88" s="42">
        <v>11611.662274201648</v>
      </c>
      <c r="C88" s="1">
        <f t="shared" si="92"/>
        <v>11660.095583953413</v>
      </c>
      <c r="D88" s="1"/>
      <c r="E88">
        <v>1995</v>
      </c>
      <c r="F88" s="3">
        <f t="shared" si="94"/>
        <v>0.64500971565540821</v>
      </c>
      <c r="G88" s="3">
        <f t="shared" si="82"/>
        <v>0.64770011041659969</v>
      </c>
      <c r="H88" s="3"/>
      <c r="I88">
        <v>1995</v>
      </c>
      <c r="J88">
        <f t="shared" si="83"/>
        <v>1.9695636669376668</v>
      </c>
      <c r="K88">
        <f t="shared" si="84"/>
        <v>2.004078598613968</v>
      </c>
      <c r="N88">
        <v>51</v>
      </c>
      <c r="Q88" s="1">
        <v>11584.093325486549</v>
      </c>
      <c r="V88" s="1"/>
      <c r="X88" s="1">
        <v>3265.1090000000004</v>
      </c>
      <c r="Y88" s="29">
        <f t="shared" si="119"/>
        <v>18002.305999999997</v>
      </c>
      <c r="Z88" s="28">
        <f t="shared" si="120"/>
        <v>1.2215556323227545</v>
      </c>
      <c r="AA88" s="42"/>
      <c r="AC88">
        <v>1995</v>
      </c>
      <c r="AD88" s="8">
        <f t="shared" si="121"/>
        <v>3744102.1543194647</v>
      </c>
      <c r="AE88" s="8">
        <f t="shared" si="122"/>
        <v>3073212</v>
      </c>
      <c r="AF88" s="8">
        <f t="shared" si="123"/>
        <v>2082401.808648593</v>
      </c>
      <c r="AG88" s="8">
        <f t="shared" si="124"/>
        <v>974756</v>
      </c>
      <c r="AH88" s="8">
        <f t="shared" si="125"/>
        <v>1125242.1866433145</v>
      </c>
      <c r="AI88" s="8">
        <f t="shared" si="126"/>
        <v>308092</v>
      </c>
      <c r="AJ88" s="8">
        <f t="shared" si="127"/>
        <v>101751.1245902752</v>
      </c>
      <c r="AK88" s="8">
        <f t="shared" si="128"/>
        <v>202105</v>
      </c>
      <c r="AL88" s="1">
        <f t="shared" si="129"/>
        <v>11611662.274201648</v>
      </c>
      <c r="AM88" s="9"/>
      <c r="AN88" s="9"/>
      <c r="AO88" s="9"/>
      <c r="AP88" s="9"/>
      <c r="AQ88" s="9"/>
      <c r="AR88" s="9"/>
      <c r="AS88" s="8">
        <v>974756</v>
      </c>
      <c r="AT88" s="8">
        <v>308092</v>
      </c>
      <c r="AU88" s="4"/>
      <c r="AV88" s="4"/>
      <c r="AW88" s="1">
        <f t="shared" si="222"/>
        <v>3744102.1543194642</v>
      </c>
      <c r="AX88" s="1">
        <v>4141156</v>
      </c>
      <c r="AY88" t="s">
        <v>51</v>
      </c>
      <c r="AZ88">
        <v>3073212</v>
      </c>
      <c r="BC88">
        <v>1995</v>
      </c>
      <c r="BD88" s="1">
        <f t="shared" si="217"/>
        <v>3744102.1543194642</v>
      </c>
      <c r="BE88">
        <f t="shared" si="130"/>
        <v>3073212</v>
      </c>
      <c r="BF88">
        <v>2007587</v>
      </c>
      <c r="BG88">
        <f t="shared" si="81"/>
        <v>974756</v>
      </c>
      <c r="BH88">
        <v>1108390</v>
      </c>
      <c r="BI88" s="1">
        <f t="shared" si="218"/>
        <v>308092</v>
      </c>
      <c r="BJ88">
        <v>137587</v>
      </c>
      <c r="BK88">
        <v>202105</v>
      </c>
      <c r="BL88">
        <f t="shared" si="219"/>
        <v>11555831.154319465</v>
      </c>
      <c r="BM88" s="1">
        <f t="shared" si="223"/>
        <v>9548244.1543194652</v>
      </c>
      <c r="BQ88">
        <v>1995</v>
      </c>
      <c r="BR88" s="42">
        <v>6105.9050000000007</v>
      </c>
      <c r="BS88" s="42">
        <v>4497.66</v>
      </c>
      <c r="BT88" s="42">
        <v>3237.38</v>
      </c>
      <c r="BU88" s="42">
        <v>1465.3400000000001</v>
      </c>
      <c r="BV88" s="42">
        <v>1736.0659999999998</v>
      </c>
      <c r="BW88" s="42">
        <v>474.51499999999999</v>
      </c>
      <c r="BX88" s="42">
        <v>179.602</v>
      </c>
      <c r="BY88" s="42">
        <v>305.83799999999997</v>
      </c>
      <c r="BZ88" s="42">
        <f t="shared" si="133"/>
        <v>18002.305999999997</v>
      </c>
      <c r="CB88" s="39">
        <v>1995</v>
      </c>
      <c r="CM88">
        <v>1995</v>
      </c>
      <c r="CN88" s="3">
        <f t="shared" si="134"/>
        <v>0.61319364685815847</v>
      </c>
      <c r="CO88" s="3">
        <f t="shared" si="135"/>
        <v>0.68329131148197064</v>
      </c>
      <c r="CP88" s="3">
        <f t="shared" si="136"/>
        <v>0.6201270780693029</v>
      </c>
      <c r="CQ88" s="3">
        <f t="shared" si="137"/>
        <v>0.66520807457654874</v>
      </c>
      <c r="CR88" s="3">
        <f t="shared" si="138"/>
        <v>0.63844922946477844</v>
      </c>
      <c r="CS88" s="3">
        <f t="shared" si="139"/>
        <v>0.64927768352949855</v>
      </c>
      <c r="CT88" s="3">
        <f t="shared" si="140"/>
        <v>0.76606607944232241</v>
      </c>
      <c r="CU88" s="3">
        <f t="shared" si="141"/>
        <v>0.66082370405247226</v>
      </c>
      <c r="CV88" s="3">
        <f t="shared" si="142"/>
        <v>0.64190838408809781</v>
      </c>
      <c r="CX88" s="1">
        <v>1995</v>
      </c>
      <c r="CY88" s="18">
        <f t="shared" si="224"/>
        <v>0.61319364685815847</v>
      </c>
      <c r="CZ88" s="18">
        <f t="shared" si="224"/>
        <v>0.68329131148197064</v>
      </c>
      <c r="DA88" s="25">
        <f>DA87+(DA90-DA82)/8</f>
        <v>0.64323675584843076</v>
      </c>
      <c r="DB88" s="3">
        <f t="shared" si="216"/>
        <v>0.66520807457654874</v>
      </c>
      <c r="DC88" s="25">
        <f>DC87+(DC89-DC85)/4</f>
        <v>0.64815634120091903</v>
      </c>
      <c r="DD88" s="18">
        <f t="shared" si="220"/>
        <v>0.64927768352949855</v>
      </c>
      <c r="DE88" s="25">
        <f>DE87+(DE92-DE76)/16</f>
        <v>0.56653670109617482</v>
      </c>
      <c r="DF88" s="3">
        <f t="shared" si="225"/>
        <v>0.66082370405247226</v>
      </c>
      <c r="DG88" s="3">
        <f t="shared" si="146"/>
        <v>0.64500971565540832</v>
      </c>
      <c r="DI88">
        <v>1995</v>
      </c>
      <c r="DJ88" s="1">
        <f t="shared" si="117"/>
        <v>11611.662274201648</v>
      </c>
      <c r="DK88">
        <v>180.95181176431089</v>
      </c>
      <c r="DM88">
        <v>1995</v>
      </c>
      <c r="DN88" s="1">
        <f t="shared" si="147"/>
        <v>15583.626830616902</v>
      </c>
      <c r="DO88" s="1">
        <f t="shared" si="148"/>
        <v>15352.886370018403</v>
      </c>
      <c r="DP88" s="1"/>
      <c r="DQ88" s="3">
        <f t="shared" si="149"/>
        <v>2.3981213026880144</v>
      </c>
      <c r="DR88" s="3">
        <f t="shared" si="150"/>
        <v>2.2322790525798437</v>
      </c>
      <c r="DS88" s="1"/>
      <c r="DT88" s="1">
        <v>26</v>
      </c>
      <c r="DU88" s="1">
        <f t="shared" si="180"/>
        <v>109.88262325922878</v>
      </c>
      <c r="DV88">
        <v>0</v>
      </c>
      <c r="DW88">
        <v>0</v>
      </c>
      <c r="DX88" s="1">
        <v>0</v>
      </c>
      <c r="DY88" s="2">
        <f t="shared" si="181"/>
        <v>2</v>
      </c>
      <c r="EA88" s="1">
        <v>109.08433644463484</v>
      </c>
      <c r="EB88">
        <v>842721</v>
      </c>
      <c r="EI88">
        <v>1995</v>
      </c>
      <c r="EJ88">
        <v>1296201</v>
      </c>
      <c r="EK88">
        <v>1288234</v>
      </c>
      <c r="EL88">
        <v>1291138</v>
      </c>
      <c r="EM88" s="1">
        <f t="shared" si="151"/>
        <v>3875.5729999999999</v>
      </c>
      <c r="EN88" s="42">
        <f t="shared" si="152"/>
        <v>18002.305999999997</v>
      </c>
      <c r="EO88" s="1">
        <f t="shared" si="153"/>
        <v>14126.732999999997</v>
      </c>
      <c r="EP88" s="3">
        <f t="shared" si="154"/>
        <v>0.82196373883484952</v>
      </c>
      <c r="ER88" s="4">
        <f t="shared" si="221"/>
        <v>0.81801157807112712</v>
      </c>
      <c r="EU88" s="3">
        <f t="shared" si="155"/>
        <v>0.21528203109090582</v>
      </c>
      <c r="FF88">
        <f t="shared" si="156"/>
        <v>1995</v>
      </c>
      <c r="FG88">
        <f t="shared" si="157"/>
        <v>3744102.1543194647</v>
      </c>
      <c r="FH88">
        <f t="shared" si="158"/>
        <v>3760192.827079827</v>
      </c>
      <c r="FI88" s="4">
        <f t="shared" si="159"/>
        <v>0.61319364685815858</v>
      </c>
      <c r="FJ88" s="4">
        <f t="shared" si="160"/>
        <v>0.61582891104264259</v>
      </c>
      <c r="FK88">
        <f t="shared" si="161"/>
        <v>1.6162482719507023</v>
      </c>
      <c r="FL88">
        <f t="shared" si="162"/>
        <v>1.6424090002331682</v>
      </c>
      <c r="FM88">
        <f t="shared" ref="FM88:FM123" si="226">FM87</f>
        <v>43</v>
      </c>
      <c r="FN88">
        <v>3</v>
      </c>
      <c r="FO88">
        <v>0</v>
      </c>
      <c r="FQ88">
        <v>1995</v>
      </c>
      <c r="FR88">
        <f t="shared" si="163"/>
        <v>3073212</v>
      </c>
      <c r="FS88">
        <f t="shared" si="164"/>
        <v>3120684.7726270584</v>
      </c>
      <c r="FT88" s="3">
        <f t="shared" si="165"/>
        <v>0.68329131148197064</v>
      </c>
      <c r="FU88" s="3">
        <f t="shared" si="190"/>
        <v>0.69384630510689083</v>
      </c>
      <c r="FV88">
        <f t="shared" si="93"/>
        <v>2.1869063049793955</v>
      </c>
      <c r="FW88" s="39">
        <f t="shared" si="191"/>
        <v>2.350269728314498</v>
      </c>
      <c r="FX88">
        <v>51</v>
      </c>
      <c r="FY88" s="1">
        <v>0</v>
      </c>
      <c r="FZ88" s="42">
        <v>0</v>
      </c>
      <c r="GA88" s="42"/>
      <c r="GB88" s="42"/>
      <c r="GC88">
        <v>1995</v>
      </c>
      <c r="GD88">
        <f t="shared" si="166"/>
        <v>2082401.808648593</v>
      </c>
      <c r="GE88">
        <f t="shared" si="167"/>
        <v>2085780.36481466</v>
      </c>
      <c r="GF88">
        <f t="shared" si="168"/>
        <v>0.64323675584843076</v>
      </c>
      <c r="GG88" s="3">
        <f t="shared" si="169"/>
        <v>0.64428036400257616</v>
      </c>
      <c r="GH88">
        <f t="shared" si="118"/>
        <v>1.843863882014829</v>
      </c>
      <c r="GI88">
        <f t="shared" si="170"/>
        <v>1.8557932034734326</v>
      </c>
      <c r="GJ88">
        <v>51</v>
      </c>
      <c r="GK88">
        <v>0</v>
      </c>
      <c r="GM88">
        <v>1995</v>
      </c>
      <c r="GN88">
        <f t="shared" si="171"/>
        <v>974756</v>
      </c>
      <c r="GO88">
        <f t="shared" si="172"/>
        <v>964385.7783474864</v>
      </c>
      <c r="GP88" s="3">
        <f t="shared" si="173"/>
        <v>0.66520807457654874</v>
      </c>
      <c r="GQ88" s="3">
        <f t="shared" si="192"/>
        <v>0.65813106742973393</v>
      </c>
      <c r="GR88">
        <f t="shared" si="87"/>
        <v>2.3289188978835176</v>
      </c>
      <c r="GS88" s="39">
        <f t="shared" si="193"/>
        <v>2.2145600229716349</v>
      </c>
      <c r="GT88">
        <v>51</v>
      </c>
      <c r="GU88">
        <v>0</v>
      </c>
      <c r="GV88" s="39">
        <v>0</v>
      </c>
      <c r="GX88">
        <v>1995</v>
      </c>
      <c r="GY88">
        <f t="shared" si="174"/>
        <v>1125242.1866433145</v>
      </c>
      <c r="GZ88">
        <f t="shared" si="175"/>
        <v>1122953.6504019496</v>
      </c>
      <c r="HA88">
        <f t="shared" si="176"/>
        <v>0.64815634120091903</v>
      </c>
      <c r="HB88" s="3">
        <f t="shared" si="194"/>
        <v>0.6468381100729752</v>
      </c>
      <c r="HC88" s="39">
        <f t="shared" si="88"/>
        <v>1.9540441639194945</v>
      </c>
      <c r="HD88">
        <f t="shared" si="195"/>
        <v>1.937757315216923</v>
      </c>
      <c r="HE88">
        <v>51</v>
      </c>
      <c r="HF88" s="39">
        <v>0</v>
      </c>
      <c r="HG88" s="39">
        <v>0</v>
      </c>
      <c r="HH88" s="37"/>
      <c r="HI88">
        <v>1995</v>
      </c>
      <c r="HJ88">
        <f t="shared" si="196"/>
        <v>308092</v>
      </c>
      <c r="HK88">
        <f t="shared" si="197"/>
        <v>306436.64335124224</v>
      </c>
      <c r="HL88">
        <f t="shared" si="198"/>
        <v>0.64927768352949855</v>
      </c>
      <c r="HM88" s="3">
        <f t="shared" si="177"/>
        <v>0.64578916019776456</v>
      </c>
      <c r="HN88">
        <f t="shared" si="178"/>
        <v>1.8634931002953132</v>
      </c>
      <c r="HO88">
        <f t="shared" si="199"/>
        <v>1.8240569203861796</v>
      </c>
      <c r="HP88">
        <v>51</v>
      </c>
      <c r="HQ88">
        <v>1</v>
      </c>
      <c r="HS88">
        <v>1995</v>
      </c>
      <c r="HT88" s="1">
        <f t="shared" si="200"/>
        <v>101751.1245902752</v>
      </c>
      <c r="HU88" s="1">
        <f t="shared" si="201"/>
        <v>101162.92834312076</v>
      </c>
      <c r="HV88" s="3">
        <f t="shared" si="202"/>
        <v>0.56653670109617482</v>
      </c>
      <c r="HW88" s="3">
        <f t="shared" si="203"/>
        <v>0.56326170278237853</v>
      </c>
      <c r="HX88" s="39">
        <f t="shared" si="90"/>
        <v>1.1835758207495093</v>
      </c>
      <c r="HY88" s="37">
        <f t="shared" si="204"/>
        <v>1.159074264688162</v>
      </c>
      <c r="HZ88">
        <v>24</v>
      </c>
      <c r="IA88">
        <v>28</v>
      </c>
      <c r="IB88">
        <v>0</v>
      </c>
      <c r="IC88" s="37">
        <v>0.08</v>
      </c>
      <c r="ID88" s="37"/>
      <c r="IE88">
        <v>1995</v>
      </c>
      <c r="IF88" s="1">
        <f t="shared" si="205"/>
        <v>202105</v>
      </c>
      <c r="IG88">
        <f t="shared" si="206"/>
        <v>200670.96924936891</v>
      </c>
      <c r="IH88">
        <f t="shared" si="207"/>
        <v>0.66082370405247226</v>
      </c>
      <c r="II88" s="5">
        <f t="shared" si="208"/>
        <v>0.65613484671417199</v>
      </c>
      <c r="IJ88" s="37">
        <f t="shared" si="91"/>
        <v>1.3925462675717004</v>
      </c>
      <c r="IK88" s="39">
        <f t="shared" si="209"/>
        <v>1.3572658399627353</v>
      </c>
      <c r="IL88">
        <f t="shared" si="182"/>
        <v>26</v>
      </c>
      <c r="IM88">
        <v>25</v>
      </c>
      <c r="IN88">
        <v>0</v>
      </c>
      <c r="IO88" s="39">
        <v>0</v>
      </c>
      <c r="IP88" s="1"/>
      <c r="IQ88">
        <v>1995</v>
      </c>
      <c r="IR88" s="42">
        <f t="shared" si="210"/>
        <v>11611662.274201648</v>
      </c>
      <c r="IS88" s="1">
        <f t="shared" si="211"/>
        <v>11662267.934214715</v>
      </c>
      <c r="IT88" s="1">
        <f t="shared" si="212"/>
        <v>11660095.583953412</v>
      </c>
      <c r="IU88" s="1"/>
      <c r="IV88">
        <v>1995</v>
      </c>
      <c r="IW88" s="3">
        <f t="shared" si="213"/>
        <v>0.64500971565540821</v>
      </c>
      <c r="IX88" s="3">
        <f t="shared" si="214"/>
        <v>0.64782078108297447</v>
      </c>
      <c r="IY88" s="3">
        <f t="shared" si="215"/>
        <v>0.64770011041659969</v>
      </c>
    </row>
    <row r="89" spans="1:259" x14ac:dyDescent="0.25">
      <c r="A89">
        <v>1996</v>
      </c>
      <c r="B89" s="42">
        <v>11829.280328662408</v>
      </c>
      <c r="C89" s="1">
        <f t="shared" si="92"/>
        <v>11888.794779101871</v>
      </c>
      <c r="D89" s="1"/>
      <c r="E89">
        <v>1996</v>
      </c>
      <c r="F89" s="3">
        <f>B89/Y89</f>
        <v>0.64917502717384834</v>
      </c>
      <c r="G89" s="3">
        <f t="shared" si="82"/>
        <v>0.6524411003336551</v>
      </c>
      <c r="H89" s="3"/>
      <c r="I89">
        <v>1996</v>
      </c>
      <c r="J89">
        <f t="shared" si="83"/>
        <v>2.0233923450994826</v>
      </c>
      <c r="K89">
        <f t="shared" si="84"/>
        <v>2.0672088934749295</v>
      </c>
      <c r="N89">
        <v>52</v>
      </c>
      <c r="Q89" s="1">
        <v>11797.692708621922</v>
      </c>
      <c r="V89" s="1"/>
      <c r="X89" s="1">
        <v>3338.69</v>
      </c>
      <c r="Y89" s="29">
        <f t="shared" si="119"/>
        <v>18222.02</v>
      </c>
      <c r="Z89" s="28">
        <f t="shared" si="120"/>
        <v>1.2243241263883822</v>
      </c>
      <c r="AA89" s="42"/>
      <c r="AC89">
        <v>1996</v>
      </c>
      <c r="AD89" s="8">
        <f t="shared" si="121"/>
        <v>3811961.7885120912</v>
      </c>
      <c r="AE89" s="8">
        <f t="shared" si="122"/>
        <v>3114404</v>
      </c>
      <c r="AF89" s="8">
        <f t="shared" si="123"/>
        <v>2145393.6033001519</v>
      </c>
      <c r="AG89" s="8">
        <f t="shared" si="124"/>
        <v>978498.00000000012</v>
      </c>
      <c r="AH89" s="8">
        <f t="shared" si="125"/>
        <v>1154165</v>
      </c>
      <c r="AI89" s="8">
        <f t="shared" si="126"/>
        <v>312725</v>
      </c>
      <c r="AJ89" s="8">
        <f t="shared" si="127"/>
        <v>104990.93685016394</v>
      </c>
      <c r="AK89" s="8">
        <f t="shared" si="128"/>
        <v>207142</v>
      </c>
      <c r="AL89" s="1">
        <f t="shared" si="129"/>
        <v>11829280.328662407</v>
      </c>
      <c r="AM89" s="9"/>
      <c r="AN89" s="9"/>
      <c r="AO89" s="9"/>
      <c r="AP89" s="9"/>
      <c r="AQ89" s="9"/>
      <c r="AR89" s="9"/>
      <c r="AS89" s="9"/>
      <c r="AT89" s="8">
        <v>312725</v>
      </c>
      <c r="AU89" s="4"/>
      <c r="AV89" s="4"/>
      <c r="AW89" s="1">
        <f t="shared" si="222"/>
        <v>3811961.7885120912</v>
      </c>
      <c r="AX89" s="1">
        <v>4216212</v>
      </c>
      <c r="AY89">
        <v>2139823</v>
      </c>
      <c r="AZ89">
        <v>3114404</v>
      </c>
      <c r="BC89">
        <v>1996</v>
      </c>
      <c r="BD89" s="1">
        <f t="shared" si="217"/>
        <v>3811961.7885120912</v>
      </c>
      <c r="BE89">
        <f t="shared" si="130"/>
        <v>3114404</v>
      </c>
      <c r="BF89">
        <f>AY89</f>
        <v>2139823</v>
      </c>
      <c r="BG89">
        <v>978498</v>
      </c>
      <c r="BH89">
        <v>1154165</v>
      </c>
      <c r="BI89" s="1">
        <f t="shared" si="218"/>
        <v>312725</v>
      </c>
      <c r="BJ89">
        <v>97169</v>
      </c>
      <c r="BK89">
        <v>207142</v>
      </c>
      <c r="BL89">
        <f t="shared" si="219"/>
        <v>11815887.788512092</v>
      </c>
      <c r="BM89" s="1">
        <f t="shared" si="223"/>
        <v>9676064.7885120921</v>
      </c>
      <c r="BQ89">
        <v>1996</v>
      </c>
      <c r="BR89" s="42">
        <v>6176.8090000000002</v>
      </c>
      <c r="BS89" s="42">
        <v>4534.9839999999995</v>
      </c>
      <c r="BT89" s="42">
        <v>3303.192</v>
      </c>
      <c r="BU89" s="42">
        <v>1469.0790000000002</v>
      </c>
      <c r="BV89" s="42">
        <v>1768.2060000000001</v>
      </c>
      <c r="BW89" s="42">
        <v>475.60500000000002</v>
      </c>
      <c r="BX89" s="42">
        <v>184.51600000000002</v>
      </c>
      <c r="BY89" s="42">
        <v>309.62900000000002</v>
      </c>
      <c r="BZ89" s="42">
        <f t="shared" si="133"/>
        <v>18222.02</v>
      </c>
      <c r="CB89" s="39">
        <v>1996</v>
      </c>
      <c r="CM89">
        <v>1996</v>
      </c>
      <c r="CN89" s="3">
        <f t="shared" si="134"/>
        <v>0.61714095231244659</v>
      </c>
      <c r="CO89" s="3">
        <f t="shared" si="135"/>
        <v>0.68675082425869649</v>
      </c>
      <c r="CP89" s="3">
        <f t="shared" si="136"/>
        <v>0.64780460839091403</v>
      </c>
      <c r="CQ89" s="3">
        <f t="shared" si="137"/>
        <v>0.66606220632110325</v>
      </c>
      <c r="CR89" s="3">
        <f t="shared" si="138"/>
        <v>0.65273220427936562</v>
      </c>
      <c r="CS89" s="3">
        <f t="shared" si="139"/>
        <v>0.6575309342837018</v>
      </c>
      <c r="CT89" s="3">
        <f t="shared" si="140"/>
        <v>0.52661557805285164</v>
      </c>
      <c r="CU89" s="3">
        <f t="shared" si="141"/>
        <v>0.6690006427046562</v>
      </c>
      <c r="CV89" s="3">
        <f t="shared" si="142"/>
        <v>0.64844006254586983</v>
      </c>
      <c r="CX89" s="1">
        <v>1996</v>
      </c>
      <c r="CY89" s="18">
        <f t="shared" si="224"/>
        <v>0.61714095231244659</v>
      </c>
      <c r="CZ89" s="18">
        <f t="shared" si="224"/>
        <v>0.68675082425869649</v>
      </c>
      <c r="DA89" s="25">
        <f>DA88+(DA90-DA82)/8</f>
        <v>0.64949103875891923</v>
      </c>
      <c r="DB89" s="3">
        <f t="shared" si="216"/>
        <v>0.66606220632110325</v>
      </c>
      <c r="DC89" s="3">
        <f>CR89</f>
        <v>0.65273220427936562</v>
      </c>
      <c r="DD89" s="18">
        <f t="shared" si="220"/>
        <v>0.6575309342837018</v>
      </c>
      <c r="DE89" s="25">
        <f>DE88+(DE92-DE76)/16</f>
        <v>0.56900722349370203</v>
      </c>
      <c r="DF89" s="3">
        <f t="shared" si="225"/>
        <v>0.6690006427046562</v>
      </c>
      <c r="DG89" s="3">
        <f t="shared" si="146"/>
        <v>0.64917502717384823</v>
      </c>
      <c r="DI89">
        <v>1996</v>
      </c>
      <c r="DJ89" s="1">
        <f t="shared" si="117"/>
        <v>11829.280328662408</v>
      </c>
      <c r="DK89">
        <v>184.70806416126854</v>
      </c>
      <c r="DM89">
        <v>1996</v>
      </c>
      <c r="DN89" s="1">
        <f t="shared" si="147"/>
        <v>15614.480258255437</v>
      </c>
      <c r="DO89" s="1">
        <f t="shared" si="148"/>
        <v>15406.674856172895</v>
      </c>
      <c r="DP89" s="1"/>
      <c r="DQ89" s="3">
        <f t="shared" si="149"/>
        <v>2.4221233713645871</v>
      </c>
      <c r="DR89" s="3">
        <f t="shared" si="150"/>
        <v>2.2689777297694111</v>
      </c>
      <c r="DS89" s="1"/>
      <c r="DT89" s="1">
        <v>27</v>
      </c>
      <c r="DU89" s="1">
        <f t="shared" si="180"/>
        <v>109.20417873803692</v>
      </c>
      <c r="DV89">
        <v>0</v>
      </c>
      <c r="DW89">
        <v>0</v>
      </c>
      <c r="DX89" s="1">
        <v>0</v>
      </c>
      <c r="DY89" s="2">
        <f t="shared" si="181"/>
        <v>2</v>
      </c>
      <c r="EA89" s="1">
        <v>109.2632055392648</v>
      </c>
      <c r="EB89">
        <v>875297</v>
      </c>
      <c r="EI89">
        <v>1996</v>
      </c>
      <c r="EJ89">
        <v>1291502</v>
      </c>
      <c r="EK89">
        <v>1300463</v>
      </c>
      <c r="EL89">
        <v>1302621</v>
      </c>
      <c r="EM89" s="1">
        <f t="shared" si="151"/>
        <v>3894.5859999999998</v>
      </c>
      <c r="EN89" s="42">
        <f t="shared" si="152"/>
        <v>18222.02</v>
      </c>
      <c r="EO89" s="1">
        <f t="shared" si="153"/>
        <v>14327.434000000001</v>
      </c>
      <c r="EP89" s="3">
        <f t="shared" si="154"/>
        <v>0.82563844500434669</v>
      </c>
      <c r="ER89" s="4">
        <f t="shared" si="221"/>
        <v>0.82470369701316304</v>
      </c>
      <c r="EU89" s="3">
        <f t="shared" si="155"/>
        <v>0.21372965236565428</v>
      </c>
      <c r="FF89">
        <f t="shared" si="156"/>
        <v>1996</v>
      </c>
      <c r="FG89">
        <f t="shared" si="157"/>
        <v>3811961.7885120912</v>
      </c>
      <c r="FH89">
        <f t="shared" si="158"/>
        <v>3835084.5079674562</v>
      </c>
      <c r="FI89" s="4">
        <f t="shared" si="159"/>
        <v>0.61714095231244659</v>
      </c>
      <c r="FJ89" s="4">
        <f t="shared" si="160"/>
        <v>0.62088442559377444</v>
      </c>
      <c r="FK89">
        <f t="shared" si="161"/>
        <v>1.655608046301138</v>
      </c>
      <c r="FL89">
        <f t="shared" si="162"/>
        <v>1.6939332090413359</v>
      </c>
      <c r="FM89">
        <f t="shared" si="226"/>
        <v>43</v>
      </c>
      <c r="FN89">
        <v>4</v>
      </c>
      <c r="FO89">
        <v>0</v>
      </c>
      <c r="FQ89">
        <v>1996</v>
      </c>
      <c r="FR89">
        <f t="shared" si="163"/>
        <v>3114404</v>
      </c>
      <c r="FS89">
        <f t="shared" si="164"/>
        <v>3162321.5597687988</v>
      </c>
      <c r="FT89" s="3">
        <f t="shared" si="165"/>
        <v>0.68675082425869649</v>
      </c>
      <c r="FU89" s="3">
        <f t="shared" si="190"/>
        <v>0.69731702686686414</v>
      </c>
      <c r="FV89">
        <f t="shared" si="93"/>
        <v>2.2381045300503315</v>
      </c>
      <c r="FW89" s="39">
        <f t="shared" si="191"/>
        <v>2.4091503023246408</v>
      </c>
      <c r="FX89">
        <v>52</v>
      </c>
      <c r="FY89" s="1">
        <v>0</v>
      </c>
      <c r="FZ89" s="42">
        <v>0</v>
      </c>
      <c r="GA89" s="42"/>
      <c r="GB89" s="42"/>
      <c r="GC89">
        <v>1996</v>
      </c>
      <c r="GD89">
        <f t="shared" si="166"/>
        <v>2145393.6033001519</v>
      </c>
      <c r="GE89">
        <f t="shared" si="167"/>
        <v>2145607.5819431813</v>
      </c>
      <c r="GF89">
        <f t="shared" si="168"/>
        <v>0.64949103875891923</v>
      </c>
      <c r="GG89" s="3">
        <f t="shared" si="169"/>
        <v>0.64955581811265628</v>
      </c>
      <c r="GH89">
        <f t="shared" si="118"/>
        <v>1.9169689608079534</v>
      </c>
      <c r="GI89">
        <f t="shared" si="170"/>
        <v>1.9177471787903202</v>
      </c>
      <c r="GJ89">
        <v>52</v>
      </c>
      <c r="GK89">
        <v>0</v>
      </c>
      <c r="GM89">
        <v>1996</v>
      </c>
      <c r="GN89">
        <f t="shared" si="171"/>
        <v>978498.00000000012</v>
      </c>
      <c r="GO89">
        <f t="shared" si="172"/>
        <v>972535.84323772439</v>
      </c>
      <c r="GP89" s="3">
        <f t="shared" si="173"/>
        <v>0.66606220632110325</v>
      </c>
      <c r="GQ89" s="3">
        <f t="shared" si="192"/>
        <v>0.66200377463548543</v>
      </c>
      <c r="GR89">
        <f t="shared" si="87"/>
        <v>2.3434724321435279</v>
      </c>
      <c r="GS89" s="39">
        <f t="shared" si="193"/>
        <v>2.2758190634970124</v>
      </c>
      <c r="GT89">
        <v>52</v>
      </c>
      <c r="GU89">
        <v>0</v>
      </c>
      <c r="GV89" s="39">
        <v>0</v>
      </c>
      <c r="GX89">
        <v>1996</v>
      </c>
      <c r="GY89">
        <f t="shared" si="174"/>
        <v>1154165</v>
      </c>
      <c r="GZ89">
        <f t="shared" si="175"/>
        <v>1152505.4180591728</v>
      </c>
      <c r="HA89">
        <f t="shared" si="176"/>
        <v>0.65273220427936562</v>
      </c>
      <c r="HB89" s="3">
        <f t="shared" si="194"/>
        <v>0.65179363606908514</v>
      </c>
      <c r="HC89" s="39">
        <f t="shared" si="88"/>
        <v>2.0121854418188287</v>
      </c>
      <c r="HD89">
        <f t="shared" si="195"/>
        <v>2.0000488889090366</v>
      </c>
      <c r="HE89">
        <v>52</v>
      </c>
      <c r="HF89" s="39">
        <v>0</v>
      </c>
      <c r="HG89" s="39">
        <v>0</v>
      </c>
      <c r="HH89" s="37"/>
      <c r="HI89">
        <v>1996</v>
      </c>
      <c r="HJ89">
        <f t="shared" si="196"/>
        <v>312725</v>
      </c>
      <c r="HK89">
        <f t="shared" si="197"/>
        <v>309995.20719768316</v>
      </c>
      <c r="HL89">
        <f t="shared" si="198"/>
        <v>0.6575309342837018</v>
      </c>
      <c r="HM89" s="3">
        <f t="shared" si="177"/>
        <v>0.651791312533895</v>
      </c>
      <c r="HN89">
        <f t="shared" si="178"/>
        <v>1.9616176473881073</v>
      </c>
      <c r="HO89">
        <f t="shared" si="199"/>
        <v>1.8926297593759269</v>
      </c>
      <c r="HP89">
        <v>52</v>
      </c>
      <c r="HQ89">
        <v>1</v>
      </c>
      <c r="HS89">
        <v>1996</v>
      </c>
      <c r="HT89" s="1">
        <f t="shared" si="200"/>
        <v>104990.93685016394</v>
      </c>
      <c r="HU89" s="1">
        <f t="shared" si="201"/>
        <v>104437.04179720198</v>
      </c>
      <c r="HV89" s="3">
        <f t="shared" si="202"/>
        <v>0.56900722349370214</v>
      </c>
      <c r="HW89" s="3">
        <f t="shared" si="203"/>
        <v>0.56600534261094959</v>
      </c>
      <c r="HX89" s="39">
        <f t="shared" si="90"/>
        <v>1.2022718161565822</v>
      </c>
      <c r="HY89" s="37">
        <f t="shared" si="204"/>
        <v>1.1795789233180927</v>
      </c>
      <c r="HZ89">
        <v>24</v>
      </c>
      <c r="IA89">
        <v>29</v>
      </c>
      <c r="IB89">
        <v>0</v>
      </c>
      <c r="IC89" s="37">
        <v>0.1</v>
      </c>
      <c r="ID89" s="37"/>
      <c r="IE89">
        <v>1996</v>
      </c>
      <c r="IF89" s="1">
        <f t="shared" si="205"/>
        <v>207142</v>
      </c>
      <c r="IG89">
        <f t="shared" si="206"/>
        <v>204109.31366160235</v>
      </c>
      <c r="IH89">
        <f t="shared" si="207"/>
        <v>0.6690006427046562</v>
      </c>
      <c r="II89" s="5">
        <f t="shared" si="208"/>
        <v>0.65920606164668794</v>
      </c>
      <c r="IJ89" s="37">
        <f>LN(IH89/(0.825-IH89))</f>
        <v>1.4559331334829129</v>
      </c>
      <c r="IK89" s="39">
        <f t="shared" si="209"/>
        <v>1.3802904919713841</v>
      </c>
      <c r="IL89">
        <f t="shared" si="182"/>
        <v>26</v>
      </c>
      <c r="IM89">
        <v>26</v>
      </c>
      <c r="IN89">
        <v>0</v>
      </c>
      <c r="IO89" s="39">
        <v>0</v>
      </c>
      <c r="IP89" s="1"/>
      <c r="IQ89">
        <v>1996</v>
      </c>
      <c r="IR89" s="42">
        <f t="shared" si="210"/>
        <v>11829280.328662407</v>
      </c>
      <c r="IS89" s="1">
        <f t="shared" si="211"/>
        <v>11886596.473632822</v>
      </c>
      <c r="IT89" s="1">
        <f t="shared" si="212"/>
        <v>11888794.779101871</v>
      </c>
      <c r="IU89" s="1"/>
      <c r="IV89">
        <v>1996</v>
      </c>
      <c r="IW89" s="3">
        <f t="shared" si="213"/>
        <v>0.64917502717384834</v>
      </c>
      <c r="IX89" s="3">
        <f t="shared" si="214"/>
        <v>0.65232046028007995</v>
      </c>
      <c r="IY89" s="3">
        <f t="shared" si="215"/>
        <v>0.6524411003336551</v>
      </c>
    </row>
    <row r="90" spans="1:259" x14ac:dyDescent="0.25">
      <c r="A90">
        <v>1997</v>
      </c>
      <c r="B90" s="42">
        <v>12091.916828007334</v>
      </c>
      <c r="C90" s="1">
        <f t="shared" si="92"/>
        <v>12101.469199684932</v>
      </c>
      <c r="D90" s="1"/>
      <c r="E90">
        <v>1997</v>
      </c>
      <c r="F90" s="3">
        <f t="shared" si="94"/>
        <v>0.6564370730548228</v>
      </c>
      <c r="G90" s="3">
        <f t="shared" si="82"/>
        <v>0.65695564517154881</v>
      </c>
      <c r="H90" s="3"/>
      <c r="I90">
        <v>1997</v>
      </c>
      <c r="J90">
        <f t="shared" si="83"/>
        <v>2.1229269161845212</v>
      </c>
      <c r="K90">
        <f t="shared" si="84"/>
        <v>2.1303391883358911</v>
      </c>
      <c r="N90">
        <v>53</v>
      </c>
      <c r="Q90" s="1">
        <v>12058.801797756767</v>
      </c>
      <c r="V90" s="1"/>
      <c r="X90" s="1">
        <v>3394.6710000000003</v>
      </c>
      <c r="Y90" s="29">
        <f t="shared" si="119"/>
        <v>18420.526999999998</v>
      </c>
      <c r="Z90" s="28">
        <f t="shared" si="120"/>
        <v>1.2259219707682545</v>
      </c>
      <c r="AA90" s="42"/>
      <c r="AC90">
        <v>1997</v>
      </c>
      <c r="AD90" s="8">
        <f t="shared" si="121"/>
        <v>3905440.5683357441</v>
      </c>
      <c r="AE90" s="8">
        <f t="shared" si="122"/>
        <v>3169516</v>
      </c>
      <c r="AF90" s="8">
        <f t="shared" si="123"/>
        <v>2200299</v>
      </c>
      <c r="AG90" s="8">
        <f t="shared" si="124"/>
        <v>1001745.9999999999</v>
      </c>
      <c r="AH90" s="8">
        <f t="shared" si="125"/>
        <v>1185133.5000000002</v>
      </c>
      <c r="AI90" s="8">
        <f t="shared" si="126"/>
        <v>311760</v>
      </c>
      <c r="AJ90" s="8">
        <f t="shared" si="127"/>
        <v>108440.7596715902</v>
      </c>
      <c r="AK90" s="8">
        <f t="shared" si="128"/>
        <v>209581</v>
      </c>
      <c r="AL90" s="1">
        <f t="shared" si="129"/>
        <v>12091916.828007333</v>
      </c>
      <c r="AM90" s="9"/>
      <c r="AN90" s="9"/>
      <c r="AO90" s="9"/>
      <c r="AP90" s="9"/>
      <c r="AQ90" s="9"/>
      <c r="AR90" s="9"/>
      <c r="AS90" s="9"/>
      <c r="AT90" s="8">
        <v>311760</v>
      </c>
      <c r="AU90" s="4"/>
      <c r="AV90" s="4"/>
      <c r="AW90" s="1">
        <f t="shared" si="222"/>
        <v>3905440.5683357436</v>
      </c>
      <c r="AX90" s="1">
        <v>4319604</v>
      </c>
      <c r="AY90">
        <v>2200299</v>
      </c>
      <c r="AZ90">
        <v>3169516</v>
      </c>
      <c r="BC90">
        <v>1997</v>
      </c>
      <c r="BD90" s="1">
        <f t="shared" si="217"/>
        <v>3905440.5683357436</v>
      </c>
      <c r="BE90">
        <f t="shared" si="130"/>
        <v>3169516</v>
      </c>
      <c r="BF90">
        <f t="shared" ref="BF90:BF109" si="227">AY90</f>
        <v>2200299</v>
      </c>
      <c r="BG90">
        <v>1001746</v>
      </c>
      <c r="BH90" s="17">
        <f>(BH89+BH91)/2</f>
        <v>1185133.5</v>
      </c>
      <c r="BI90" s="1">
        <f t="shared" si="218"/>
        <v>311760</v>
      </c>
      <c r="BJ90">
        <v>100779</v>
      </c>
      <c r="BK90">
        <v>209581</v>
      </c>
      <c r="BL90">
        <f t="shared" si="219"/>
        <v>12084255.068335744</v>
      </c>
      <c r="BM90" s="1">
        <f t="shared" si="223"/>
        <v>9883956.0683357436</v>
      </c>
      <c r="BQ90">
        <v>1997</v>
      </c>
      <c r="BR90" s="42">
        <v>6246.6180000000004</v>
      </c>
      <c r="BS90" s="42">
        <v>4569.2970000000005</v>
      </c>
      <c r="BT90" s="42">
        <v>3355.4169999999999</v>
      </c>
      <c r="BU90" s="42">
        <v>1475.6579999999999</v>
      </c>
      <c r="BV90" s="42">
        <v>1798.3410000000001</v>
      </c>
      <c r="BW90" s="42">
        <v>474.90800000000002</v>
      </c>
      <c r="BX90" s="42">
        <v>189.755</v>
      </c>
      <c r="BY90" s="42">
        <v>310.53299999999996</v>
      </c>
      <c r="BZ90" s="42">
        <f t="shared" si="133"/>
        <v>18420.526999999998</v>
      </c>
      <c r="CB90" s="39">
        <v>1997</v>
      </c>
      <c r="CM90">
        <v>1997</v>
      </c>
      <c r="CN90" s="3">
        <f t="shared" si="134"/>
        <v>0.62520880392169709</v>
      </c>
      <c r="CO90" s="3">
        <f t="shared" si="135"/>
        <v>0.69365506335000759</v>
      </c>
      <c r="CP90" s="3">
        <f t="shared" si="136"/>
        <v>0.65574532166940802</v>
      </c>
      <c r="CQ90" s="3">
        <f t="shared" si="137"/>
        <v>0.67884699571309881</v>
      </c>
      <c r="CR90" s="3">
        <f t="shared" si="138"/>
        <v>0.65901489205884756</v>
      </c>
      <c r="CS90" s="3">
        <f t="shared" si="139"/>
        <v>0.6564639888146756</v>
      </c>
      <c r="CT90" s="3">
        <f t="shared" si="140"/>
        <v>0.53110062975942662</v>
      </c>
      <c r="CU90" s="3">
        <f t="shared" si="141"/>
        <v>0.67490733674037873</v>
      </c>
      <c r="CV90" s="3">
        <f t="shared" si="142"/>
        <v>0.65602113708992926</v>
      </c>
      <c r="CX90" s="1">
        <v>1997</v>
      </c>
      <c r="CY90" s="18">
        <f t="shared" si="224"/>
        <v>0.62520880392169709</v>
      </c>
      <c r="CZ90" s="18">
        <f t="shared" si="224"/>
        <v>0.69365506335000759</v>
      </c>
      <c r="DA90" s="18">
        <f t="shared" si="224"/>
        <v>0.65574532166940802</v>
      </c>
      <c r="DB90" s="3">
        <f>CQ90</f>
        <v>0.67884699571309881</v>
      </c>
      <c r="DC90" s="3">
        <f t="shared" ref="DC90:DC109" si="228">CR90</f>
        <v>0.65901489205884756</v>
      </c>
      <c r="DD90" s="18">
        <f t="shared" si="220"/>
        <v>0.6564639888146756</v>
      </c>
      <c r="DE90" s="25">
        <f>DE89+(DE92-DE76)/16</f>
        <v>0.57147774589122924</v>
      </c>
      <c r="DF90" s="3">
        <f t="shared" si="225"/>
        <v>0.67490733674037873</v>
      </c>
      <c r="DG90" s="3">
        <f t="shared" si="146"/>
        <v>0.65643707305482268</v>
      </c>
      <c r="DI90">
        <v>1997</v>
      </c>
      <c r="DJ90" s="1">
        <f t="shared" si="117"/>
        <v>12091.916828007334</v>
      </c>
      <c r="DK90">
        <v>187.05589860527579</v>
      </c>
      <c r="DM90">
        <v>1997</v>
      </c>
      <c r="DN90" s="1">
        <f t="shared" si="147"/>
        <v>15469.499275087333</v>
      </c>
      <c r="DO90" s="1">
        <f t="shared" si="148"/>
        <v>15443.496270747215</v>
      </c>
      <c r="DP90" s="1"/>
      <c r="DQ90" s="3">
        <f t="shared" si="149"/>
        <v>2.3132753435337654</v>
      </c>
      <c r="DR90" s="3">
        <f t="shared" si="150"/>
        <v>2.294745854549546</v>
      </c>
      <c r="DS90" s="1"/>
      <c r="DT90" s="1">
        <v>28</v>
      </c>
      <c r="DU90" s="1">
        <f t="shared" si="180"/>
        <v>109.72203748549805</v>
      </c>
      <c r="DV90">
        <v>0</v>
      </c>
      <c r="DW90">
        <v>0</v>
      </c>
      <c r="DX90" s="1">
        <v>0</v>
      </c>
      <c r="DY90" s="2">
        <f t="shared" si="181"/>
        <v>2</v>
      </c>
      <c r="EA90" s="1">
        <v>109.94802933961293</v>
      </c>
      <c r="EB90">
        <v>909015</v>
      </c>
      <c r="EI90">
        <v>1997</v>
      </c>
      <c r="EJ90">
        <v>1291348</v>
      </c>
      <c r="EK90">
        <v>1312042</v>
      </c>
      <c r="EL90">
        <v>1305001</v>
      </c>
      <c r="EM90" s="1">
        <f t="shared" si="151"/>
        <v>3908.3910000000001</v>
      </c>
      <c r="EN90" s="42">
        <f t="shared" si="152"/>
        <v>18420.526999999998</v>
      </c>
      <c r="EO90" s="1">
        <f t="shared" si="153"/>
        <v>14512.135999999999</v>
      </c>
      <c r="EP90" s="3">
        <f t="shared" si="154"/>
        <v>0.83322791545002983</v>
      </c>
      <c r="ER90" s="4">
        <f t="shared" si="221"/>
        <v>0.83269996011171221</v>
      </c>
      <c r="EU90" s="3">
        <f t="shared" si="155"/>
        <v>0.21217585142922352</v>
      </c>
      <c r="FF90">
        <f t="shared" si="156"/>
        <v>1997</v>
      </c>
      <c r="FG90">
        <f t="shared" si="157"/>
        <v>3905440.5683357441</v>
      </c>
      <c r="FH90">
        <f t="shared" si="158"/>
        <v>3908905.64172319</v>
      </c>
      <c r="FI90" s="4">
        <f t="shared" si="159"/>
        <v>0.6252088039216972</v>
      </c>
      <c r="FJ90" s="4">
        <f t="shared" si="160"/>
        <v>0.62576351582939593</v>
      </c>
      <c r="FK90">
        <f t="shared" si="161"/>
        <v>1.7395053357922192</v>
      </c>
      <c r="FL90">
        <f t="shared" si="162"/>
        <v>1.7454574178495035</v>
      </c>
      <c r="FM90">
        <f t="shared" si="226"/>
        <v>43</v>
      </c>
      <c r="FN90">
        <v>5</v>
      </c>
      <c r="FO90">
        <v>0</v>
      </c>
      <c r="FQ90">
        <v>1997</v>
      </c>
      <c r="FR90">
        <f t="shared" si="163"/>
        <v>3169516</v>
      </c>
      <c r="FS90">
        <f t="shared" si="164"/>
        <v>3201346.5390289305</v>
      </c>
      <c r="FT90" s="3">
        <f t="shared" si="165"/>
        <v>0.69365506335000759</v>
      </c>
      <c r="FU90" s="3">
        <f t="shared" si="190"/>
        <v>0.70062124196105668</v>
      </c>
      <c r="FV90">
        <f t="shared" si="93"/>
        <v>2.3471073649441738</v>
      </c>
      <c r="FW90" s="39">
        <f t="shared" si="191"/>
        <v>2.4680308763347836</v>
      </c>
      <c r="FX90">
        <v>53</v>
      </c>
      <c r="FY90" s="1">
        <v>0</v>
      </c>
      <c r="FZ90" s="42">
        <v>0</v>
      </c>
      <c r="GA90" s="42"/>
      <c r="GB90" s="42"/>
      <c r="GC90">
        <v>1997</v>
      </c>
      <c r="GD90">
        <f t="shared" si="166"/>
        <v>2200299</v>
      </c>
      <c r="GE90">
        <f t="shared" si="167"/>
        <v>2196434.9280973948</v>
      </c>
      <c r="GF90">
        <f t="shared" si="168"/>
        <v>0.65574532166940802</v>
      </c>
      <c r="GG90" s="3">
        <f t="shared" si="169"/>
        <v>0.65459372951182959</v>
      </c>
      <c r="GH90">
        <f t="shared" si="118"/>
        <v>1.9942786468452522</v>
      </c>
      <c r="GI90">
        <f t="shared" si="170"/>
        <v>1.9797011541072083</v>
      </c>
      <c r="GJ90">
        <v>53</v>
      </c>
      <c r="GK90">
        <v>0</v>
      </c>
      <c r="GM90">
        <v>1997</v>
      </c>
      <c r="GN90">
        <f t="shared" si="171"/>
        <v>1001745.9999999999</v>
      </c>
      <c r="GO90">
        <f t="shared" si="172"/>
        <v>982328.10402845708</v>
      </c>
      <c r="GP90" s="3">
        <f t="shared" si="173"/>
        <v>0.6788469957130987</v>
      </c>
      <c r="GQ90" s="3">
        <f t="shared" si="192"/>
        <v>0.66568819064339924</v>
      </c>
      <c r="GR90">
        <f t="shared" si="87"/>
        <v>2.5855745389735412</v>
      </c>
      <c r="GS90" s="39">
        <f t="shared" si="193"/>
        <v>2.3370781040223889</v>
      </c>
      <c r="GT90">
        <v>53</v>
      </c>
      <c r="GU90">
        <v>0</v>
      </c>
      <c r="GV90" s="39">
        <v>0</v>
      </c>
      <c r="GX90">
        <v>1997</v>
      </c>
      <c r="GY90">
        <f t="shared" si="174"/>
        <v>1185133.5000000002</v>
      </c>
      <c r="GZ90">
        <f t="shared" si="175"/>
        <v>1180646.085717303</v>
      </c>
      <c r="HA90">
        <f t="shared" si="176"/>
        <v>0.65901489205884767</v>
      </c>
      <c r="HB90" s="3">
        <f t="shared" si="194"/>
        <v>0.65651958428201496</v>
      </c>
      <c r="HC90" s="39">
        <f t="shared" si="88"/>
        <v>2.0964808470209291</v>
      </c>
      <c r="HD90">
        <f t="shared" si="195"/>
        <v>2.0623404626011501</v>
      </c>
      <c r="HE90">
        <v>53</v>
      </c>
      <c r="HF90" s="39">
        <v>0</v>
      </c>
      <c r="HG90" s="39">
        <v>0</v>
      </c>
      <c r="HH90" s="37"/>
      <c r="HI90">
        <v>1997</v>
      </c>
      <c r="HJ90">
        <f t="shared" si="196"/>
        <v>311760</v>
      </c>
      <c r="HK90">
        <f t="shared" si="197"/>
        <v>312250.71904728143</v>
      </c>
      <c r="HL90">
        <f t="shared" si="198"/>
        <v>0.6564639888146756</v>
      </c>
      <c r="HM90" s="3">
        <f t="shared" si="177"/>
        <v>0.65749728167830701</v>
      </c>
      <c r="HN90">
        <f t="shared" si="178"/>
        <v>1.9485213304357614</v>
      </c>
      <c r="HO90">
        <f t="shared" si="199"/>
        <v>1.9612025983656736</v>
      </c>
      <c r="HP90">
        <v>53</v>
      </c>
      <c r="HQ90">
        <v>1</v>
      </c>
      <c r="HS90">
        <v>1997</v>
      </c>
      <c r="HT90" s="1">
        <f t="shared" si="200"/>
        <v>108440.7596715902</v>
      </c>
      <c r="HU90" s="1">
        <f t="shared" si="201"/>
        <v>107917.3388223502</v>
      </c>
      <c r="HV90" s="3">
        <f t="shared" si="202"/>
        <v>0.57147774589122924</v>
      </c>
      <c r="HW90" s="3">
        <f t="shared" si="203"/>
        <v>0.56871934242760513</v>
      </c>
      <c r="HX90" s="39">
        <f t="shared" si="90"/>
        <v>1.2211577297199829</v>
      </c>
      <c r="HY90" s="37">
        <f t="shared" si="204"/>
        <v>1.2000835819480233</v>
      </c>
      <c r="HZ90">
        <v>24</v>
      </c>
      <c r="IA90">
        <v>30</v>
      </c>
      <c r="IB90">
        <v>0</v>
      </c>
      <c r="IC90" s="37">
        <v>0.12</v>
      </c>
      <c r="ID90" s="37"/>
      <c r="IE90">
        <v>1997</v>
      </c>
      <c r="IF90" s="1">
        <f t="shared" si="205"/>
        <v>209581</v>
      </c>
      <c r="IG90">
        <f t="shared" si="206"/>
        <v>208946.68727686664</v>
      </c>
      <c r="IH90">
        <f t="shared" si="207"/>
        <v>0.67490733674037873</v>
      </c>
      <c r="II90" s="5">
        <f t="shared" si="208"/>
        <v>0.67286467871970668</v>
      </c>
      <c r="IJ90" s="37">
        <f t="shared" si="91"/>
        <v>1.5033225441174922</v>
      </c>
      <c r="IK90" s="39">
        <f t="shared" si="209"/>
        <v>1.4867738413177176</v>
      </c>
      <c r="IL90">
        <f t="shared" si="182"/>
        <v>26</v>
      </c>
      <c r="IM90">
        <f>IM89</f>
        <v>26</v>
      </c>
      <c r="IN90">
        <v>1</v>
      </c>
      <c r="IO90" s="39">
        <v>0</v>
      </c>
      <c r="IP90" s="1"/>
      <c r="IQ90">
        <v>1997</v>
      </c>
      <c r="IR90" s="42">
        <f t="shared" si="210"/>
        <v>12091916.828007333</v>
      </c>
      <c r="IS90" s="1">
        <f t="shared" si="211"/>
        <v>12098776.043741776</v>
      </c>
      <c r="IT90" s="1">
        <f t="shared" si="212"/>
        <v>12101469.199684933</v>
      </c>
      <c r="IU90" s="1"/>
      <c r="IV90">
        <v>1997</v>
      </c>
      <c r="IW90" s="3">
        <f t="shared" si="213"/>
        <v>0.6564370730548228</v>
      </c>
      <c r="IX90" s="3">
        <f t="shared" si="214"/>
        <v>0.65680944110566308</v>
      </c>
      <c r="IY90" s="3">
        <f t="shared" si="215"/>
        <v>0.65695564517154881</v>
      </c>
    </row>
    <row r="91" spans="1:259" x14ac:dyDescent="0.25">
      <c r="A91">
        <v>1998</v>
      </c>
      <c r="B91" s="42">
        <v>12308.710445269095</v>
      </c>
      <c r="C91" s="1">
        <f t="shared" si="92"/>
        <v>12302.700751329479</v>
      </c>
      <c r="D91" s="1"/>
      <c r="E91">
        <v>1998</v>
      </c>
      <c r="F91" s="3">
        <f t="shared" si="94"/>
        <v>0.66157423894701051</v>
      </c>
      <c r="G91" s="3">
        <f t="shared" si="82"/>
        <v>0.66125122714881401</v>
      </c>
      <c r="H91" s="3"/>
      <c r="I91">
        <v>1998</v>
      </c>
      <c r="J91">
        <f t="shared" si="83"/>
        <v>2.1983473633768993</v>
      </c>
      <c r="K91">
        <f t="shared" si="84"/>
        <v>2.1934694831968535</v>
      </c>
      <c r="N91">
        <v>54</v>
      </c>
      <c r="Q91" s="1">
        <v>12326.05084252429</v>
      </c>
      <c r="V91" s="1"/>
      <c r="X91" s="1">
        <v>3447.7250000000004</v>
      </c>
      <c r="Y91" s="29">
        <f t="shared" si="119"/>
        <v>18605.183999999997</v>
      </c>
      <c r="Z91" s="28">
        <f t="shared" si="120"/>
        <v>1.227460618564101</v>
      </c>
      <c r="AA91" s="42"/>
      <c r="AC91">
        <v>1998</v>
      </c>
      <c r="AD91" s="8">
        <f t="shared" si="121"/>
        <v>3982175.0449025286</v>
      </c>
      <c r="AE91" s="8">
        <f t="shared" si="122"/>
        <v>3228499.8821534393</v>
      </c>
      <c r="AF91" s="8">
        <f t="shared" si="123"/>
        <v>2240176.9999999995</v>
      </c>
      <c r="AG91" s="8">
        <f t="shared" si="124"/>
        <v>1007239.0275188838</v>
      </c>
      <c r="AH91" s="8">
        <f t="shared" si="125"/>
        <v>1216102</v>
      </c>
      <c r="AI91" s="8">
        <f t="shared" si="126"/>
        <v>310563.00000000006</v>
      </c>
      <c r="AJ91" s="8">
        <f t="shared" si="127"/>
        <v>110717.49069424256</v>
      </c>
      <c r="AK91" s="8">
        <f t="shared" si="128"/>
        <v>213237.00000000003</v>
      </c>
      <c r="AL91" s="1">
        <f t="shared" si="129"/>
        <v>12308710.445269095</v>
      </c>
      <c r="AM91" s="9"/>
      <c r="AN91" s="9"/>
      <c r="AO91" s="9"/>
      <c r="AP91" s="9"/>
      <c r="AQ91" s="9"/>
      <c r="AR91" s="9"/>
      <c r="AS91" s="9"/>
      <c r="AT91" s="8">
        <v>310563</v>
      </c>
      <c r="AU91" s="4"/>
      <c r="AV91" s="4"/>
      <c r="AW91" s="1">
        <f t="shared" si="222"/>
        <v>3982175.0449025286</v>
      </c>
      <c r="AX91" s="1">
        <v>4404476</v>
      </c>
      <c r="AY91">
        <v>2240177</v>
      </c>
      <c r="AZ91">
        <v>3260179</v>
      </c>
      <c r="BC91">
        <v>1998</v>
      </c>
      <c r="BD91" s="1">
        <f t="shared" si="217"/>
        <v>3982175.0449025286</v>
      </c>
      <c r="BE91">
        <f t="shared" si="130"/>
        <v>3260179</v>
      </c>
      <c r="BF91">
        <f t="shared" si="227"/>
        <v>2240177</v>
      </c>
      <c r="BG91">
        <v>1123129</v>
      </c>
      <c r="BH91">
        <v>1216102</v>
      </c>
      <c r="BI91" s="1">
        <f t="shared" si="218"/>
        <v>310563</v>
      </c>
      <c r="BJ91">
        <v>105476</v>
      </c>
      <c r="BK91">
        <v>213237</v>
      </c>
      <c r="BL91">
        <f t="shared" si="219"/>
        <v>12451038.04490253</v>
      </c>
      <c r="BM91" s="1">
        <f t="shared" si="223"/>
        <v>10210861.04490253</v>
      </c>
      <c r="BQ91">
        <v>1998</v>
      </c>
      <c r="BR91" s="42">
        <v>6306.1530000000002</v>
      </c>
      <c r="BS91" s="42">
        <v>4606.9699999999993</v>
      </c>
      <c r="BT91" s="42">
        <v>3404.4839999999999</v>
      </c>
      <c r="BU91" s="42">
        <v>1483.27</v>
      </c>
      <c r="BV91" s="42">
        <v>1826.44</v>
      </c>
      <c r="BW91" s="42">
        <v>473.42999999999995</v>
      </c>
      <c r="BX91" s="42">
        <v>192.905</v>
      </c>
      <c r="BY91" s="42">
        <v>311.53199999999998</v>
      </c>
      <c r="BZ91" s="42">
        <f t="shared" si="133"/>
        <v>18605.183999999997</v>
      </c>
      <c r="CB91" s="39">
        <v>1998</v>
      </c>
      <c r="CM91">
        <v>1998</v>
      </c>
      <c r="CN91" s="3">
        <f t="shared" si="134"/>
        <v>0.63147453683767718</v>
      </c>
      <c r="CO91" s="3">
        <f t="shared" si="135"/>
        <v>0.70766230298873234</v>
      </c>
      <c r="CP91" s="3">
        <f t="shared" si="136"/>
        <v>0.65800779207656723</v>
      </c>
      <c r="CQ91" s="3">
        <f t="shared" si="137"/>
        <v>0.75719794777754557</v>
      </c>
      <c r="CR91" s="3">
        <f t="shared" si="138"/>
        <v>0.66583189154858635</v>
      </c>
      <c r="CS91" s="3">
        <f t="shared" si="139"/>
        <v>0.65598504530764856</v>
      </c>
      <c r="CT91" s="3">
        <f t="shared" si="140"/>
        <v>0.54677691091469893</v>
      </c>
      <c r="CU91" s="3">
        <f t="shared" si="141"/>
        <v>0.68447864103848088</v>
      </c>
      <c r="CV91" s="3">
        <f t="shared" si="142"/>
        <v>0.66922412833447564</v>
      </c>
      <c r="CX91" s="1">
        <v>1998</v>
      </c>
      <c r="CY91" s="18">
        <f t="shared" si="224"/>
        <v>0.63147453683767718</v>
      </c>
      <c r="CZ91" s="19">
        <f>CZ90+(CZ94-CZ90)/4</f>
        <v>0.70078595739790783</v>
      </c>
      <c r="DA91" s="18">
        <f t="shared" si="224"/>
        <v>0.65800779207656723</v>
      </c>
      <c r="DB91" s="25">
        <f>DB90+(DB95-DB90)/5</f>
        <v>0.67906654049423498</v>
      </c>
      <c r="DC91" s="3">
        <f t="shared" si="228"/>
        <v>0.66583189154858635</v>
      </c>
      <c r="DD91" s="18">
        <f t="shared" si="220"/>
        <v>0.65598504530764856</v>
      </c>
      <c r="DE91" s="25">
        <f>DE90+(DE92-DE76)/16</f>
        <v>0.57394826828875645</v>
      </c>
      <c r="DF91" s="3">
        <f t="shared" si="225"/>
        <v>0.68447864103848088</v>
      </c>
      <c r="DG91" s="3">
        <f t="shared" si="146"/>
        <v>0.66157423894701051</v>
      </c>
      <c r="DI91">
        <v>1998</v>
      </c>
      <c r="DJ91" s="1">
        <f t="shared" si="117"/>
        <v>12308.710445269095</v>
      </c>
      <c r="DK91">
        <v>190.24061229545461</v>
      </c>
      <c r="DM91">
        <v>1998</v>
      </c>
      <c r="DN91" s="1">
        <f t="shared" si="147"/>
        <v>15455.771190764699</v>
      </c>
      <c r="DO91" s="1">
        <f t="shared" si="148"/>
        <v>15501.092048820348</v>
      </c>
      <c r="DP91" s="1"/>
      <c r="DQ91" s="3">
        <f t="shared" si="149"/>
        <v>2.3034578403173627</v>
      </c>
      <c r="DR91" s="3">
        <f t="shared" si="150"/>
        <v>2.336173665789111</v>
      </c>
      <c r="DS91" s="1"/>
      <c r="DT91" s="1">
        <v>29</v>
      </c>
      <c r="DU91" s="1">
        <f t="shared" si="180"/>
        <v>108.52600901154752</v>
      </c>
      <c r="DV91">
        <v>0</v>
      </c>
      <c r="DW91">
        <v>0</v>
      </c>
      <c r="DX91" s="1">
        <v>0</v>
      </c>
      <c r="DY91" s="2">
        <f t="shared" si="181"/>
        <v>2</v>
      </c>
      <c r="EA91" s="1">
        <v>107.82561093951529</v>
      </c>
      <c r="EB91">
        <v>951607</v>
      </c>
      <c r="EI91">
        <v>1998</v>
      </c>
      <c r="EJ91">
        <v>1285086</v>
      </c>
      <c r="EK91">
        <v>1323849</v>
      </c>
      <c r="EL91">
        <v>1307586</v>
      </c>
      <c r="EM91" s="1">
        <f t="shared" si="151"/>
        <v>3916.5210000000002</v>
      </c>
      <c r="EN91" s="42">
        <f t="shared" si="152"/>
        <v>18605.183999999997</v>
      </c>
      <c r="EO91" s="1">
        <f t="shared" si="153"/>
        <v>14688.662999999997</v>
      </c>
      <c r="EP91" s="3">
        <f t="shared" si="154"/>
        <v>0.837973506865063</v>
      </c>
      <c r="ER91" s="4">
        <f t="shared" si="221"/>
        <v>0.84766312937416655</v>
      </c>
      <c r="EU91" s="3">
        <f t="shared" si="155"/>
        <v>0.21050697483024089</v>
      </c>
      <c r="FF91">
        <f t="shared" si="156"/>
        <v>1998</v>
      </c>
      <c r="FG91">
        <f t="shared" si="157"/>
        <v>3982175.0449025286</v>
      </c>
      <c r="FH91">
        <f t="shared" si="158"/>
        <v>3975834.7209601072</v>
      </c>
      <c r="FI91" s="4">
        <f t="shared" si="159"/>
        <v>0.63147453683767718</v>
      </c>
      <c r="FJ91" s="4">
        <f t="shared" si="160"/>
        <v>0.63046911817079399</v>
      </c>
      <c r="FK91">
        <f t="shared" si="161"/>
        <v>1.8082400159244572</v>
      </c>
      <c r="FL91">
        <f t="shared" si="162"/>
        <v>1.7969816266576712</v>
      </c>
      <c r="FM91">
        <f t="shared" si="226"/>
        <v>43</v>
      </c>
      <c r="FN91">
        <v>6</v>
      </c>
      <c r="FO91">
        <v>0</v>
      </c>
      <c r="FQ91">
        <v>1998</v>
      </c>
      <c r="FR91">
        <f t="shared" si="163"/>
        <v>3228499.8821534393</v>
      </c>
      <c r="FS91">
        <f t="shared" si="164"/>
        <v>3242225.7523778034</v>
      </c>
      <c r="FT91" s="3">
        <f t="shared" si="165"/>
        <v>0.70078595739790794</v>
      </c>
      <c r="FU91" s="3">
        <f t="shared" si="190"/>
        <v>0.70376532783538936</v>
      </c>
      <c r="FV91">
        <f t="shared" si="93"/>
        <v>2.4710437815843558</v>
      </c>
      <c r="FW91" s="39">
        <f t="shared" si="191"/>
        <v>2.5269114503449264</v>
      </c>
      <c r="FX91">
        <v>54</v>
      </c>
      <c r="FY91" s="1">
        <v>0</v>
      </c>
      <c r="FZ91" s="42">
        <v>0</v>
      </c>
      <c r="GA91" s="42"/>
      <c r="GB91" s="42"/>
      <c r="GC91">
        <v>1998</v>
      </c>
      <c r="GD91">
        <f t="shared" si="166"/>
        <v>2240176.9999999995</v>
      </c>
      <c r="GE91">
        <f t="shared" si="167"/>
        <v>2244919.3501182324</v>
      </c>
      <c r="GF91">
        <f t="shared" si="168"/>
        <v>0.65800779207656712</v>
      </c>
      <c r="GG91" s="3">
        <f t="shared" si="169"/>
        <v>0.65940076385091917</v>
      </c>
      <c r="GH91">
        <f t="shared" si="118"/>
        <v>2.0233982227718452</v>
      </c>
      <c r="GI91">
        <f t="shared" si="170"/>
        <v>2.0416551294240963</v>
      </c>
      <c r="GJ91">
        <v>54</v>
      </c>
      <c r="GK91">
        <v>0</v>
      </c>
      <c r="GM91">
        <v>1998</v>
      </c>
      <c r="GN91">
        <f t="shared" si="171"/>
        <v>1007239.0275188838</v>
      </c>
      <c r="GO91">
        <f t="shared" si="172"/>
        <v>992591.38343360415</v>
      </c>
      <c r="GP91" s="3">
        <f t="shared" si="173"/>
        <v>0.67906654049423487</v>
      </c>
      <c r="GQ91" s="3">
        <f t="shared" si="192"/>
        <v>0.66919130261759774</v>
      </c>
      <c r="GR91">
        <f t="shared" si="87"/>
        <v>2.5901990552709333</v>
      </c>
      <c r="GS91" s="39">
        <f t="shared" si="193"/>
        <v>2.3983371445477664</v>
      </c>
      <c r="GT91">
        <v>54</v>
      </c>
      <c r="GU91">
        <v>0</v>
      </c>
      <c r="GV91" s="39">
        <v>0</v>
      </c>
      <c r="GX91">
        <v>1998</v>
      </c>
      <c r="GY91">
        <f t="shared" si="174"/>
        <v>1216102</v>
      </c>
      <c r="GZ91">
        <f t="shared" si="175"/>
        <v>1207318.857412826</v>
      </c>
      <c r="HA91">
        <f t="shared" si="176"/>
        <v>0.66583189154858635</v>
      </c>
      <c r="HB91" s="3">
        <f t="shared" si="194"/>
        <v>0.66102300508794487</v>
      </c>
      <c r="HC91" s="39">
        <f t="shared" si="88"/>
        <v>2.1947029710425494</v>
      </c>
      <c r="HD91">
        <f t="shared" si="195"/>
        <v>2.1246320362932636</v>
      </c>
      <c r="HE91">
        <v>54</v>
      </c>
      <c r="HF91" s="39">
        <v>0</v>
      </c>
      <c r="HG91" s="39">
        <v>0</v>
      </c>
      <c r="HH91" s="37"/>
      <c r="HI91">
        <v>1998</v>
      </c>
      <c r="HJ91">
        <f t="shared" si="196"/>
        <v>310563.00000000006</v>
      </c>
      <c r="HK91">
        <f t="shared" si="197"/>
        <v>313844.33361814282</v>
      </c>
      <c r="HL91">
        <f t="shared" si="198"/>
        <v>0.65598504530764867</v>
      </c>
      <c r="HM91" s="3">
        <f t="shared" si="177"/>
        <v>0.66291602479382983</v>
      </c>
      <c r="HN91">
        <f t="shared" si="178"/>
        <v>1.9426841298091562</v>
      </c>
      <c r="HO91">
        <f t="shared" si="199"/>
        <v>2.0297754373554211</v>
      </c>
      <c r="HP91">
        <v>54</v>
      </c>
      <c r="HQ91">
        <v>1</v>
      </c>
      <c r="HS91">
        <v>1998</v>
      </c>
      <c r="HT91" s="1">
        <f t="shared" si="200"/>
        <v>110717.49069424256</v>
      </c>
      <c r="HU91" s="1">
        <f t="shared" si="201"/>
        <v>110226.61506207206</v>
      </c>
      <c r="HV91" s="3">
        <f t="shared" si="202"/>
        <v>0.57394826828875645</v>
      </c>
      <c r="HW91" s="3">
        <f t="shared" si="203"/>
        <v>0.57140361868314482</v>
      </c>
      <c r="HX91" s="39">
        <f t="shared" si="90"/>
        <v>1.2402398907029932</v>
      </c>
      <c r="HY91" s="37">
        <f t="shared" si="204"/>
        <v>1.2205882405779542</v>
      </c>
      <c r="HZ91">
        <v>24</v>
      </c>
      <c r="IA91">
        <v>31</v>
      </c>
      <c r="IB91">
        <v>0</v>
      </c>
      <c r="IC91" s="37">
        <v>0.13999999999999999</v>
      </c>
      <c r="ID91" s="37"/>
      <c r="IE91">
        <v>1998</v>
      </c>
      <c r="IF91" s="1">
        <f t="shared" si="205"/>
        <v>213237.00000000003</v>
      </c>
      <c r="IG91">
        <f t="shared" si="206"/>
        <v>213597.53744173393</v>
      </c>
      <c r="IH91">
        <f t="shared" si="207"/>
        <v>0.68447864103848099</v>
      </c>
      <c r="II91" s="5">
        <f t="shared" si="208"/>
        <v>0.68563594571900788</v>
      </c>
      <c r="IJ91" s="37">
        <f t="shared" si="91"/>
        <v>1.5832979422012874</v>
      </c>
      <c r="IK91" s="39">
        <f t="shared" si="209"/>
        <v>1.5932571906640511</v>
      </c>
      <c r="IL91">
        <f t="shared" si="182"/>
        <v>26</v>
      </c>
      <c r="IM91">
        <f t="shared" ref="IM91:IM123" si="229">IM90</f>
        <v>26</v>
      </c>
      <c r="IN91">
        <v>2</v>
      </c>
      <c r="IO91" s="39">
        <v>0</v>
      </c>
      <c r="IP91" s="1"/>
      <c r="IQ91">
        <v>1998</v>
      </c>
      <c r="IR91" s="42">
        <f t="shared" si="210"/>
        <v>12308710.445269095</v>
      </c>
      <c r="IS91" s="1">
        <f t="shared" si="211"/>
        <v>12300558.550424526</v>
      </c>
      <c r="IT91" s="1">
        <f t="shared" si="212"/>
        <v>12302700.75132948</v>
      </c>
      <c r="IU91" s="1"/>
      <c r="IV91">
        <v>1998</v>
      </c>
      <c r="IW91" s="3">
        <f t="shared" si="213"/>
        <v>0.66157423894701051</v>
      </c>
      <c r="IX91" s="3">
        <f t="shared" si="214"/>
        <v>0.66113608714778238</v>
      </c>
      <c r="IY91" s="3">
        <f t="shared" si="215"/>
        <v>0.66125122714881401</v>
      </c>
    </row>
    <row r="92" spans="1:259" x14ac:dyDescent="0.25">
      <c r="A92">
        <v>1999</v>
      </c>
      <c r="B92" s="42">
        <v>12507.481516279309</v>
      </c>
      <c r="C92" s="1">
        <f t="shared" si="92"/>
        <v>12514.920569858479</v>
      </c>
      <c r="D92" s="1"/>
      <c r="E92">
        <v>1999</v>
      </c>
      <c r="F92" s="3">
        <f t="shared" si="94"/>
        <v>0.66493996532361865</v>
      </c>
      <c r="G92" s="3">
        <f t="shared" si="82"/>
        <v>0.66533545053960996</v>
      </c>
      <c r="H92" s="3"/>
      <c r="I92">
        <v>1999</v>
      </c>
      <c r="J92">
        <f t="shared" si="83"/>
        <v>2.2503442461498828</v>
      </c>
      <c r="K92">
        <f t="shared" si="84"/>
        <v>2.2565997780578151</v>
      </c>
      <c r="N92">
        <v>55</v>
      </c>
      <c r="Q92" s="1">
        <v>12545.248478311198</v>
      </c>
      <c r="V92" s="1"/>
      <c r="X92" s="1">
        <v>3501.4210000000003</v>
      </c>
      <c r="Y92" s="29">
        <f t="shared" si="119"/>
        <v>18809.940999999995</v>
      </c>
      <c r="Z92" s="28">
        <f t="shared" si="120"/>
        <v>1.2287236780564026</v>
      </c>
      <c r="AA92" s="42"/>
      <c r="AC92">
        <v>1999</v>
      </c>
      <c r="AD92" s="8">
        <f t="shared" si="121"/>
        <v>4038484.5455040932</v>
      </c>
      <c r="AE92" s="8">
        <f t="shared" si="122"/>
        <v>3293556.2505112668</v>
      </c>
      <c r="AF92" s="8">
        <f t="shared" si="123"/>
        <v>2297406.9999999995</v>
      </c>
      <c r="AG92" s="8">
        <f t="shared" si="124"/>
        <v>1012770.7202639503</v>
      </c>
      <c r="AH92" s="8">
        <f t="shared" si="125"/>
        <v>1220138</v>
      </c>
      <c r="AI92" s="8">
        <f t="shared" si="126"/>
        <v>312709.00000000006</v>
      </c>
      <c r="AJ92" s="8">
        <f t="shared" si="127"/>
        <v>112985</v>
      </c>
      <c r="AK92" s="8">
        <f t="shared" si="128"/>
        <v>219430.99999999997</v>
      </c>
      <c r="AL92" s="1">
        <f t="shared" si="129"/>
        <v>12507481.51627931</v>
      </c>
      <c r="AM92" s="9"/>
      <c r="AN92" s="9"/>
      <c r="AO92" s="37" t="s">
        <v>110</v>
      </c>
      <c r="AP92" s="9" t="s">
        <v>107</v>
      </c>
      <c r="AQ92" s="9" t="s">
        <v>108</v>
      </c>
      <c r="AR92" s="9"/>
      <c r="AS92" s="9"/>
      <c r="AT92" s="8">
        <v>312709</v>
      </c>
      <c r="AU92" s="4"/>
      <c r="AV92" s="4"/>
      <c r="AW92" s="1">
        <f t="shared" si="222"/>
        <v>4038484.5455040927</v>
      </c>
      <c r="AX92" s="1">
        <v>4466757</v>
      </c>
      <c r="AY92">
        <v>2297407</v>
      </c>
      <c r="AZ92">
        <v>3348667</v>
      </c>
      <c r="BC92">
        <v>1999</v>
      </c>
      <c r="BD92" s="1">
        <f t="shared" si="217"/>
        <v>4038484.5455040927</v>
      </c>
      <c r="BE92">
        <f t="shared" si="130"/>
        <v>3348667</v>
      </c>
      <c r="BF92">
        <f t="shared" si="227"/>
        <v>2297407</v>
      </c>
      <c r="BG92">
        <v>1060259</v>
      </c>
      <c r="BH92" s="17">
        <f>(BH91+BH93)/2</f>
        <v>1220138</v>
      </c>
      <c r="BI92" s="1">
        <f t="shared" si="218"/>
        <v>312709</v>
      </c>
      <c r="BJ92">
        <v>112985</v>
      </c>
      <c r="BK92">
        <v>219431</v>
      </c>
      <c r="BL92">
        <f t="shared" si="219"/>
        <v>12610080.545504093</v>
      </c>
      <c r="BM92" s="1">
        <f t="shared" si="223"/>
        <v>10312673.545504093</v>
      </c>
      <c r="BQ92">
        <v>1999</v>
      </c>
      <c r="BR92" s="42">
        <v>6375.46</v>
      </c>
      <c r="BS92" s="42">
        <v>4652.4619999999995</v>
      </c>
      <c r="BT92" s="42">
        <v>3453.9360000000001</v>
      </c>
      <c r="BU92" s="42">
        <v>1490.934</v>
      </c>
      <c r="BV92" s="42">
        <v>1853.9359999999999</v>
      </c>
      <c r="BW92" s="42">
        <v>473.03</v>
      </c>
      <c r="BX92" s="42">
        <v>196.012</v>
      </c>
      <c r="BY92" s="42">
        <v>314.17099999999999</v>
      </c>
      <c r="BZ92" s="42">
        <f t="shared" si="133"/>
        <v>18809.940999999995</v>
      </c>
      <c r="CC92" s="39" t="s">
        <v>12</v>
      </c>
      <c r="CD92" s="39" t="s">
        <v>13</v>
      </c>
      <c r="CE92" s="39" t="s">
        <v>14</v>
      </c>
      <c r="CF92" s="39" t="s">
        <v>15</v>
      </c>
      <c r="CG92" s="39" t="s">
        <v>16</v>
      </c>
      <c r="CH92" s="39" t="s">
        <v>17</v>
      </c>
      <c r="CI92" s="39" t="s">
        <v>18</v>
      </c>
      <c r="CJ92" s="39" t="s">
        <v>19</v>
      </c>
      <c r="CK92" s="39" t="s">
        <v>8</v>
      </c>
      <c r="CM92">
        <v>1999</v>
      </c>
      <c r="CN92" s="3">
        <f t="shared" si="134"/>
        <v>0.63344206465166331</v>
      </c>
      <c r="CO92" s="3">
        <f t="shared" si="135"/>
        <v>0.71976235378171827</v>
      </c>
      <c r="CP92" s="3">
        <f t="shared" si="136"/>
        <v>0.66515621598084029</v>
      </c>
      <c r="CQ92" s="3">
        <f t="shared" si="137"/>
        <v>0.71113744806946522</v>
      </c>
      <c r="CR92" s="3">
        <f t="shared" si="138"/>
        <v>0.65813382986251956</v>
      </c>
      <c r="CS92" s="3">
        <f t="shared" si="139"/>
        <v>0.66107646449485247</v>
      </c>
      <c r="CT92" s="3">
        <f t="shared" si="140"/>
        <v>0.57641879068628454</v>
      </c>
      <c r="CU92" s="3">
        <f t="shared" si="141"/>
        <v>0.69844447768890183</v>
      </c>
      <c r="CV92" s="3">
        <f t="shared" si="142"/>
        <v>0.67039447627741611</v>
      </c>
      <c r="CX92" s="1">
        <v>1999</v>
      </c>
      <c r="CY92" s="18">
        <f t="shared" si="224"/>
        <v>0.63344206465166331</v>
      </c>
      <c r="CZ92" s="19">
        <f>CZ91+(CZ94-CZ90)/4</f>
        <v>0.70791685144580807</v>
      </c>
      <c r="DA92" s="18">
        <f t="shared" si="224"/>
        <v>0.66515621598084029</v>
      </c>
      <c r="DB92" s="25">
        <f>DB91+(DB95-DB90)/5</f>
        <v>0.67928608527537115</v>
      </c>
      <c r="DC92" s="3">
        <f t="shared" si="228"/>
        <v>0.65813382986251956</v>
      </c>
      <c r="DD92" s="18">
        <f t="shared" si="220"/>
        <v>0.66107646449485247</v>
      </c>
      <c r="DE92" s="18">
        <f>CT92</f>
        <v>0.57641879068628454</v>
      </c>
      <c r="DF92" s="3">
        <f t="shared" si="225"/>
        <v>0.69844447768890183</v>
      </c>
      <c r="DG92" s="3">
        <f t="shared" si="146"/>
        <v>0.66493996532361865</v>
      </c>
      <c r="DH92" s="37"/>
      <c r="DI92">
        <v>1999</v>
      </c>
      <c r="DJ92" s="1">
        <f t="shared" si="117"/>
        <v>12507.481516279309</v>
      </c>
      <c r="DK92">
        <v>194.60965556760092</v>
      </c>
      <c r="DM92">
        <v>1999</v>
      </c>
      <c r="DN92" s="1">
        <f t="shared" si="147"/>
        <v>15559.459777278398</v>
      </c>
      <c r="DO92" s="1">
        <f t="shared" si="148"/>
        <v>15604.299379241182</v>
      </c>
      <c r="DP92" s="1"/>
      <c r="DQ92" s="3">
        <f t="shared" si="149"/>
        <v>2.3796506015608596</v>
      </c>
      <c r="DR92" s="3">
        <f t="shared" si="150"/>
        <v>2.4141499512202729</v>
      </c>
      <c r="DS92" s="1"/>
      <c r="DT92" s="1">
        <v>30</v>
      </c>
      <c r="DU92" s="1">
        <f t="shared" si="180"/>
        <v>103.32990281947957</v>
      </c>
      <c r="DV92">
        <v>0</v>
      </c>
      <c r="DW92">
        <v>0</v>
      </c>
      <c r="DX92" s="1">
        <v>0</v>
      </c>
      <c r="DY92" s="2">
        <f t="shared" si="181"/>
        <v>2</v>
      </c>
      <c r="EA92" s="1">
        <v>101.11559882005899</v>
      </c>
      <c r="EB92">
        <v>997484</v>
      </c>
      <c r="EI92">
        <v>1999</v>
      </c>
      <c r="EJ92">
        <v>1279683</v>
      </c>
      <c r="EK92">
        <v>1334389</v>
      </c>
      <c r="EL92">
        <v>1315980</v>
      </c>
      <c r="EM92" s="1">
        <f t="shared" si="151"/>
        <v>3930.0520000000001</v>
      </c>
      <c r="EN92" s="42">
        <f t="shared" si="152"/>
        <v>18809.940999999995</v>
      </c>
      <c r="EO92" s="1">
        <f t="shared" si="153"/>
        <v>14879.888999999996</v>
      </c>
      <c r="EP92" s="3">
        <f t="shared" si="154"/>
        <v>0.8405628238409113</v>
      </c>
      <c r="ER92" s="4">
        <f t="shared" si="221"/>
        <v>0.84745797132653999</v>
      </c>
      <c r="EU92" s="3">
        <f t="shared" si="155"/>
        <v>0.20893483929588089</v>
      </c>
      <c r="FF92">
        <f t="shared" si="156"/>
        <v>1999</v>
      </c>
      <c r="FG92">
        <f t="shared" si="157"/>
        <v>4038484.5455040932</v>
      </c>
      <c r="FH92">
        <f t="shared" si="158"/>
        <v>4048445.2029624097</v>
      </c>
      <c r="FI92" s="4">
        <f t="shared" si="159"/>
        <v>0.63344206465166331</v>
      </c>
      <c r="FJ92" s="4">
        <f t="shared" si="160"/>
        <v>0.63500440798976232</v>
      </c>
      <c r="FK92">
        <f t="shared" si="161"/>
        <v>1.830539115528361</v>
      </c>
      <c r="FL92">
        <f t="shared" si="162"/>
        <v>1.8485058354658388</v>
      </c>
      <c r="FM92">
        <f t="shared" si="226"/>
        <v>43</v>
      </c>
      <c r="FN92">
        <v>7</v>
      </c>
      <c r="FO92">
        <v>0</v>
      </c>
      <c r="FQ92">
        <v>1999</v>
      </c>
      <c r="FR92">
        <f t="shared" si="163"/>
        <v>3293556.2505112668</v>
      </c>
      <c r="FS92">
        <f t="shared" si="164"/>
        <v>3288153.5121530392</v>
      </c>
      <c r="FT92" s="3">
        <f t="shared" si="165"/>
        <v>0.70791685144580807</v>
      </c>
      <c r="FU92" s="3">
        <f t="shared" si="190"/>
        <v>0.70675558707476593</v>
      </c>
      <c r="FV92">
        <f t="shared" si="93"/>
        <v>2.6094851931536152</v>
      </c>
      <c r="FW92" s="39">
        <f t="shared" si="191"/>
        <v>2.5857920243550692</v>
      </c>
      <c r="FX92">
        <v>55</v>
      </c>
      <c r="FY92" s="1">
        <v>0</v>
      </c>
      <c r="FZ92" s="42">
        <v>0</v>
      </c>
      <c r="GA92" s="42"/>
      <c r="GB92" s="42"/>
      <c r="GC92">
        <v>1999</v>
      </c>
      <c r="GD92">
        <f t="shared" si="166"/>
        <v>2297406.9999999995</v>
      </c>
      <c r="GE92">
        <f t="shared" si="167"/>
        <v>2293357.6718984465</v>
      </c>
      <c r="GF92">
        <f t="shared" si="168"/>
        <v>0.66515621598084018</v>
      </c>
      <c r="GG92" s="3">
        <f t="shared" si="169"/>
        <v>0.66398383522405924</v>
      </c>
      <c r="GH92">
        <f t="shared" si="118"/>
        <v>2.1199498984082541</v>
      </c>
      <c r="GI92">
        <f t="shared" si="170"/>
        <v>2.1036091047409839</v>
      </c>
      <c r="GJ92">
        <v>55</v>
      </c>
      <c r="GK92">
        <v>0</v>
      </c>
      <c r="GM92">
        <v>1999</v>
      </c>
      <c r="GN92">
        <f t="shared" si="171"/>
        <v>1012770.7202639503</v>
      </c>
      <c r="GO92">
        <f t="shared" si="172"/>
        <v>1002683.0438539145</v>
      </c>
      <c r="GP92" s="3">
        <f t="shared" si="173"/>
        <v>0.67928608527537115</v>
      </c>
      <c r="GQ92" s="3">
        <f t="shared" si="192"/>
        <v>0.67252007389590318</v>
      </c>
      <c r="GR92">
        <f t="shared" si="87"/>
        <v>2.5948420469664</v>
      </c>
      <c r="GS92" s="39">
        <f t="shared" si="193"/>
        <v>2.4595961850731438</v>
      </c>
      <c r="GT92">
        <v>55</v>
      </c>
      <c r="GU92">
        <v>0</v>
      </c>
      <c r="GV92" s="39">
        <v>0</v>
      </c>
      <c r="GW92" s="37"/>
      <c r="GX92">
        <v>1999</v>
      </c>
      <c r="GY92">
        <f t="shared" si="174"/>
        <v>1220138</v>
      </c>
      <c r="GZ92">
        <f t="shared" si="175"/>
        <v>1229127.4456580954</v>
      </c>
      <c r="HA92">
        <f t="shared" si="176"/>
        <v>0.65813382986251956</v>
      </c>
      <c r="HB92" s="3">
        <f t="shared" si="194"/>
        <v>0.66298267343538042</v>
      </c>
      <c r="HC92" s="39">
        <f t="shared" si="88"/>
        <v>2.0843224570028616</v>
      </c>
      <c r="HD92">
        <f t="shared" si="195"/>
        <v>2.1527184394026033</v>
      </c>
      <c r="HE92" s="39">
        <f>HE91</f>
        <v>54</v>
      </c>
      <c r="HF92" s="39">
        <v>1</v>
      </c>
      <c r="HG92" s="39">
        <v>0</v>
      </c>
      <c r="HH92" s="37"/>
      <c r="HI92">
        <v>1999</v>
      </c>
      <c r="HJ92">
        <f t="shared" si="196"/>
        <v>312709.00000000006</v>
      </c>
      <c r="HK92">
        <f t="shared" si="197"/>
        <v>316010.9564689984</v>
      </c>
      <c r="HL92">
        <f t="shared" si="198"/>
        <v>0.66107646449485258</v>
      </c>
      <c r="HM92" s="3">
        <f t="shared" si="177"/>
        <v>0.66805690224509739</v>
      </c>
      <c r="HN92">
        <f t="shared" si="178"/>
        <v>2.006092664361443</v>
      </c>
      <c r="HO92">
        <f t="shared" si="199"/>
        <v>2.0983482763451686</v>
      </c>
      <c r="HP92">
        <v>55</v>
      </c>
      <c r="HQ92">
        <v>1</v>
      </c>
      <c r="HT92" s="1">
        <f t="shared" si="200"/>
        <v>112985</v>
      </c>
      <c r="HU92" s="1">
        <f t="shared" si="201"/>
        <v>112522.27669059517</v>
      </c>
      <c r="HV92" s="3">
        <f t="shared" si="202"/>
        <v>0.57641879068628454</v>
      </c>
      <c r="HW92" s="3">
        <f t="shared" si="203"/>
        <v>0.57405810200699536</v>
      </c>
      <c r="HX92" s="39">
        <f t="shared" si="90"/>
        <v>1.2595249035979026</v>
      </c>
      <c r="HY92" s="37">
        <f t="shared" si="204"/>
        <v>1.2410928992078849</v>
      </c>
      <c r="HZ92">
        <v>24</v>
      </c>
      <c r="IA92">
        <v>32</v>
      </c>
      <c r="IB92">
        <v>0</v>
      </c>
      <c r="IC92" s="37">
        <v>0.16</v>
      </c>
      <c r="ID92" s="37"/>
      <c r="IE92">
        <v>1999</v>
      </c>
      <c r="IF92" s="1">
        <f t="shared" si="205"/>
        <v>219430.99999999997</v>
      </c>
      <c r="IG92">
        <f t="shared" si="206"/>
        <v>219146.2729063005</v>
      </c>
      <c r="IH92">
        <f t="shared" si="207"/>
        <v>0.69844447768890183</v>
      </c>
      <c r="II92" s="5">
        <f t="shared" si="208"/>
        <v>0.69753819705288045</v>
      </c>
      <c r="IJ92" s="37">
        <f t="shared" si="91"/>
        <v>1.7081745641948889</v>
      </c>
      <c r="IK92" s="39">
        <f t="shared" si="209"/>
        <v>1.6997405400103847</v>
      </c>
      <c r="IL92">
        <f t="shared" si="182"/>
        <v>26</v>
      </c>
      <c r="IM92">
        <f t="shared" si="229"/>
        <v>26</v>
      </c>
      <c r="IN92">
        <v>3</v>
      </c>
      <c r="IO92" s="39">
        <v>0</v>
      </c>
      <c r="IP92" s="1"/>
      <c r="IQ92">
        <v>1999</v>
      </c>
      <c r="IR92" s="42">
        <f t="shared" si="210"/>
        <v>12507481.51627931</v>
      </c>
      <c r="IS92" s="1">
        <f t="shared" si="211"/>
        <v>12509446.382591797</v>
      </c>
      <c r="IT92" s="1">
        <f t="shared" si="212"/>
        <v>12514920.569858478</v>
      </c>
      <c r="IU92" s="1"/>
      <c r="IV92">
        <v>1999</v>
      </c>
      <c r="IW92" s="3">
        <f t="shared" si="213"/>
        <v>0.66493996532361865</v>
      </c>
      <c r="IX92" s="3">
        <f t="shared" si="214"/>
        <v>0.66504442425373911</v>
      </c>
      <c r="IY92" s="3">
        <f t="shared" si="215"/>
        <v>0.66533545053960996</v>
      </c>
    </row>
    <row r="93" spans="1:259" x14ac:dyDescent="0.25">
      <c r="A93">
        <v>2000</v>
      </c>
      <c r="B93" s="42">
        <v>12710.908914096879</v>
      </c>
      <c r="C93" s="1">
        <f t="shared" si="92"/>
        <v>12732.868159361569</v>
      </c>
      <c r="D93" s="1"/>
      <c r="E93">
        <v>2000</v>
      </c>
      <c r="F93" s="3">
        <f t="shared" si="94"/>
        <v>0.66806185327377499</v>
      </c>
      <c r="G93" s="3">
        <f t="shared" si="82"/>
        <v>0.66921599057325265</v>
      </c>
      <c r="H93" s="3"/>
      <c r="I93">
        <v>2000</v>
      </c>
      <c r="J93">
        <f t="shared" si="83"/>
        <v>2.3006117541669946</v>
      </c>
      <c r="K93">
        <f t="shared" si="84"/>
        <v>2.3197300729187766</v>
      </c>
      <c r="N93">
        <v>56</v>
      </c>
      <c r="Q93" s="1">
        <v>12795.073160901262</v>
      </c>
      <c r="V93" s="1"/>
      <c r="X93" s="1">
        <v>3561.5370000000003</v>
      </c>
      <c r="Y93" s="29">
        <f t="shared" si="119"/>
        <v>19026.545000000002</v>
      </c>
      <c r="Z93" s="28">
        <f t="shared" si="120"/>
        <v>1.2302964861059238</v>
      </c>
      <c r="AA93" s="42"/>
      <c r="AC93">
        <v>2000</v>
      </c>
      <c r="AD93" s="8">
        <f t="shared" si="121"/>
        <v>4099397.8253812483</v>
      </c>
      <c r="AE93" s="8">
        <f t="shared" si="122"/>
        <v>3363631.0729058613</v>
      </c>
      <c r="AF93" s="8">
        <f t="shared" si="123"/>
        <v>2348862</v>
      </c>
      <c r="AG93" s="8">
        <f t="shared" si="124"/>
        <v>1017561.7195265101</v>
      </c>
      <c r="AH93" s="8">
        <f t="shared" si="125"/>
        <v>1224174</v>
      </c>
      <c r="AI93" s="8">
        <f t="shared" si="126"/>
        <v>316063</v>
      </c>
      <c r="AJ93" s="8">
        <f t="shared" si="127"/>
        <v>115040.27971912909</v>
      </c>
      <c r="AK93" s="8">
        <f t="shared" si="128"/>
        <v>226179.0165641295</v>
      </c>
      <c r="AL93" s="1">
        <f t="shared" si="129"/>
        <v>12710908.914096879</v>
      </c>
      <c r="AM93" s="9"/>
      <c r="AN93" s="9"/>
      <c r="AO93" s="8">
        <v>1224174</v>
      </c>
      <c r="AP93">
        <v>118268</v>
      </c>
      <c r="AQ93" s="8">
        <v>115301.62924737704</v>
      </c>
      <c r="AR93" s="37">
        <v>232729</v>
      </c>
      <c r="AS93" s="9"/>
      <c r="AT93" s="8">
        <v>316063</v>
      </c>
      <c r="AU93" s="4"/>
      <c r="AV93" s="4"/>
      <c r="AW93" s="1">
        <f t="shared" si="222"/>
        <v>4099397.8253812492</v>
      </c>
      <c r="AX93" s="1">
        <v>4534130</v>
      </c>
      <c r="AY93">
        <v>2348862</v>
      </c>
      <c r="AZ93" s="17">
        <f>(AZ92+AZ94)/2</f>
        <v>3394424</v>
      </c>
      <c r="BC93">
        <v>2000</v>
      </c>
      <c r="BD93" s="1">
        <f t="shared" si="217"/>
        <v>4099397.8253812492</v>
      </c>
      <c r="BE93">
        <f t="shared" si="130"/>
        <v>3394424</v>
      </c>
      <c r="BF93">
        <f t="shared" si="227"/>
        <v>2348862</v>
      </c>
      <c r="BG93">
        <v>1004766</v>
      </c>
      <c r="BH93">
        <v>1224174</v>
      </c>
      <c r="BI93" s="1">
        <f t="shared" si="218"/>
        <v>316063</v>
      </c>
      <c r="BJ93">
        <v>118268</v>
      </c>
      <c r="BK93">
        <v>232729</v>
      </c>
      <c r="BL93">
        <f t="shared" si="219"/>
        <v>12738683.825381249</v>
      </c>
      <c r="BM93" s="1">
        <f t="shared" si="223"/>
        <v>10389821.825381249</v>
      </c>
      <c r="BN93">
        <v>232729</v>
      </c>
      <c r="BO93" s="30">
        <f>BK93</f>
        <v>232729</v>
      </c>
      <c r="BP93" s="30"/>
      <c r="BQ93">
        <v>2000</v>
      </c>
      <c r="BR93" s="42">
        <v>6446.9189999999999</v>
      </c>
      <c r="BS93" s="42">
        <v>4704.0650000000005</v>
      </c>
      <c r="BT93" s="42">
        <v>3509.4580000000001</v>
      </c>
      <c r="BU93" s="42">
        <v>1497.5030000000002</v>
      </c>
      <c r="BV93" s="42">
        <v>1879.0930000000001</v>
      </c>
      <c r="BW93" s="42">
        <v>473.12299999999999</v>
      </c>
      <c r="BX93" s="42">
        <v>199.149</v>
      </c>
      <c r="BY93" s="42">
        <v>317.23500000000001</v>
      </c>
      <c r="BZ93" s="42">
        <f t="shared" si="133"/>
        <v>19026.545000000002</v>
      </c>
      <c r="CB93" s="39">
        <v>2000</v>
      </c>
      <c r="CC93" s="39">
        <f t="shared" ref="CC93:CC111" si="230">BR93/$BZ93</f>
        <v>0.33883813377573274</v>
      </c>
      <c r="CD93" s="39">
        <f t="shared" ref="CD93:CD111" si="231">BS93/$BZ93</f>
        <v>0.24723695237364429</v>
      </c>
      <c r="CE93" s="39">
        <f t="shared" ref="CE93:CE111" si="232">BT93/$BZ93</f>
        <v>0.18445061885907293</v>
      </c>
      <c r="CF93" s="39">
        <f t="shared" ref="CF93:CF111" si="233">BU93/$BZ93</f>
        <v>7.8705986819992801E-2</v>
      </c>
      <c r="CG93" s="39">
        <f t="shared" ref="CG93:CG111" si="234">BV93/$BZ93</f>
        <v>9.87616511563187E-2</v>
      </c>
      <c r="CH93" s="39">
        <f t="shared" ref="CH93:CH111" si="235">BW93/$BZ93</f>
        <v>2.486646945096968E-2</v>
      </c>
      <c r="CI93" s="39">
        <f t="shared" ref="CI93:CI111" si="236">BX93/$BZ93</f>
        <v>1.0466902950588244E-2</v>
      </c>
      <c r="CJ93" s="39">
        <f t="shared" ref="CJ93:CJ111" si="237">BY93/$BZ93</f>
        <v>1.6673284613680516E-2</v>
      </c>
      <c r="CK93" s="39">
        <f t="shared" ref="CK93:CK111" si="238">BZ93/$BZ93</f>
        <v>1</v>
      </c>
      <c r="CM93">
        <v>2000</v>
      </c>
      <c r="CN93" s="3">
        <f t="shared" si="134"/>
        <v>0.63586929281742932</v>
      </c>
      <c r="CO93" s="3">
        <f t="shared" si="135"/>
        <v>0.72159377049424267</v>
      </c>
      <c r="CP93" s="3">
        <f t="shared" si="136"/>
        <v>0.66929480278721099</v>
      </c>
      <c r="CQ93" s="3">
        <f t="shared" si="137"/>
        <v>0.67096092628862847</v>
      </c>
      <c r="CR93" s="3">
        <f t="shared" si="138"/>
        <v>0.65147068293054144</v>
      </c>
      <c r="CS93" s="3">
        <f t="shared" si="139"/>
        <v>0.66803558482677861</v>
      </c>
      <c r="CT93" s="3">
        <f t="shared" si="140"/>
        <v>0.59386690367513773</v>
      </c>
      <c r="CU93" s="3">
        <f t="shared" si="141"/>
        <v>0.73361703469037154</v>
      </c>
      <c r="CV93" s="3">
        <f t="shared" si="142"/>
        <v>0.6695216512184029</v>
      </c>
      <c r="CX93" s="1">
        <v>2000</v>
      </c>
      <c r="CY93" s="18">
        <f t="shared" si="224"/>
        <v>0.63586929281742932</v>
      </c>
      <c r="CZ93" s="19">
        <f>CZ92+(CZ94-CZ90)/4</f>
        <v>0.71504774549370831</v>
      </c>
      <c r="DA93" s="18">
        <f t="shared" si="224"/>
        <v>0.66929480278721099</v>
      </c>
      <c r="DB93" s="25">
        <f>DB92+(DB95-DB90)/5</f>
        <v>0.67950563005650733</v>
      </c>
      <c r="DC93" s="3">
        <f t="shared" si="228"/>
        <v>0.65147068293054144</v>
      </c>
      <c r="DD93" s="18">
        <f t="shared" si="220"/>
        <v>0.66803558482677861</v>
      </c>
      <c r="DE93" s="25">
        <f>(DE92+DE94)/2</f>
        <v>0.57765933908344547</v>
      </c>
      <c r="DF93" s="25">
        <f>DF92+(DF95-DF92)/3</f>
        <v>0.7129699325866613</v>
      </c>
      <c r="DG93" s="3">
        <f t="shared" si="146"/>
        <v>0.66806185327377499</v>
      </c>
      <c r="DH93" s="37"/>
      <c r="DI93">
        <v>2000</v>
      </c>
      <c r="DJ93" s="1">
        <f t="shared" si="117"/>
        <v>12710.908914096879</v>
      </c>
      <c r="DK93">
        <v>198.66935768866711</v>
      </c>
      <c r="DM93">
        <v>2000</v>
      </c>
      <c r="DN93" s="1">
        <f t="shared" si="147"/>
        <v>15629.830961052305</v>
      </c>
      <c r="DO93" s="1">
        <f t="shared" si="148"/>
        <v>15557.800129146535</v>
      </c>
      <c r="DP93" s="1"/>
      <c r="DQ93" s="3">
        <f t="shared" si="149"/>
        <v>2.4342472110212561</v>
      </c>
      <c r="DR93" s="3">
        <f t="shared" si="150"/>
        <v>2.3783924929280333</v>
      </c>
      <c r="DS93" s="1"/>
      <c r="DT93" s="1">
        <v>31</v>
      </c>
      <c r="DU93" s="1">
        <f t="shared" si="180"/>
        <v>110.58147944123078</v>
      </c>
      <c r="DV93">
        <v>0</v>
      </c>
      <c r="DW93">
        <v>0</v>
      </c>
      <c r="DX93" s="1">
        <v>0</v>
      </c>
      <c r="DY93" s="2">
        <f t="shared" si="181"/>
        <v>2</v>
      </c>
      <c r="EA93" s="1">
        <v>115.24377885165869</v>
      </c>
      <c r="EB93">
        <v>1036260</v>
      </c>
      <c r="EI93">
        <v>2000</v>
      </c>
      <c r="EJ93">
        <v>1273728</v>
      </c>
      <c r="EK93">
        <v>1341384</v>
      </c>
      <c r="EL93">
        <v>1328230</v>
      </c>
      <c r="EM93" s="1">
        <f t="shared" si="151"/>
        <v>3943.3420000000001</v>
      </c>
      <c r="EN93" s="42">
        <f t="shared" si="152"/>
        <v>19026.545000000002</v>
      </c>
      <c r="EO93" s="1">
        <f t="shared" si="153"/>
        <v>15083.203000000001</v>
      </c>
      <c r="EP93" s="3">
        <f t="shared" si="154"/>
        <v>0.84271947504100275</v>
      </c>
      <c r="ER93" s="4">
        <f t="shared" si="221"/>
        <v>0.84456092153511741</v>
      </c>
      <c r="EU93" s="3">
        <f t="shared" si="155"/>
        <v>0.2072547590747558</v>
      </c>
      <c r="FF93">
        <f t="shared" si="156"/>
        <v>2000</v>
      </c>
      <c r="FG93">
        <f t="shared" si="157"/>
        <v>4099397.8253812483</v>
      </c>
      <c r="FH93">
        <f t="shared" si="158"/>
        <v>4092762.4441821342</v>
      </c>
      <c r="FI93" s="4">
        <f t="shared" si="159"/>
        <v>0.63586929281742921</v>
      </c>
      <c r="FJ93" s="4">
        <f t="shared" si="160"/>
        <v>0.63484005990801717</v>
      </c>
      <c r="FK93">
        <f t="shared" si="161"/>
        <v>1.8585537738712163</v>
      </c>
      <c r="FL93">
        <f t="shared" si="162"/>
        <v>1.8466047837780304</v>
      </c>
      <c r="FM93">
        <f t="shared" si="226"/>
        <v>43</v>
      </c>
      <c r="FN93">
        <v>8</v>
      </c>
      <c r="FO93">
        <v>0.2</v>
      </c>
      <c r="FQ93">
        <v>2000</v>
      </c>
      <c r="FR93">
        <f t="shared" si="163"/>
        <v>3363631.0729058613</v>
      </c>
      <c r="FS93">
        <f t="shared" si="164"/>
        <v>3337996.1878973884</v>
      </c>
      <c r="FT93" s="3">
        <f t="shared" si="165"/>
        <v>0.7150477454937082</v>
      </c>
      <c r="FU93" s="3">
        <f t="shared" si="190"/>
        <v>0.70959822789382965</v>
      </c>
      <c r="FV93">
        <f t="shared" si="93"/>
        <v>2.7667484018503794</v>
      </c>
      <c r="FW93" s="39">
        <f t="shared" si="191"/>
        <v>2.644672598365212</v>
      </c>
      <c r="FX93">
        <v>56</v>
      </c>
      <c r="FY93" s="1">
        <v>0</v>
      </c>
      <c r="FZ93" s="42">
        <v>0</v>
      </c>
      <c r="GA93" s="42"/>
      <c r="GB93" s="42"/>
      <c r="GC93">
        <v>2000</v>
      </c>
      <c r="GD93">
        <f t="shared" si="166"/>
        <v>2348862</v>
      </c>
      <c r="GE93">
        <f t="shared" si="167"/>
        <v>2345546.4224924548</v>
      </c>
      <c r="GF93">
        <f t="shared" si="168"/>
        <v>0.66929480278721099</v>
      </c>
      <c r="GG93" s="3">
        <f t="shared" si="169"/>
        <v>0.6683500479254787</v>
      </c>
      <c r="GH93">
        <f t="shared" si="118"/>
        <v>2.1793778114559554</v>
      </c>
      <c r="GI93">
        <f t="shared" si="170"/>
        <v>2.165563080057872</v>
      </c>
      <c r="GJ93">
        <v>56</v>
      </c>
      <c r="GK93">
        <v>0</v>
      </c>
      <c r="GM93">
        <v>2000</v>
      </c>
      <c r="GN93">
        <f t="shared" si="171"/>
        <v>1017561.7195265101</v>
      </c>
      <c r="GO93">
        <f t="shared" si="172"/>
        <v>1011834.9440343349</v>
      </c>
      <c r="GP93" s="3">
        <f t="shared" si="173"/>
        <v>0.67950563005650733</v>
      </c>
      <c r="GQ93" s="3">
        <f t="shared" si="192"/>
        <v>0.67568141368286727</v>
      </c>
      <c r="GR93">
        <f t="shared" si="87"/>
        <v>2.5995036753452943</v>
      </c>
      <c r="GS93" s="39">
        <f t="shared" si="193"/>
        <v>2.5208552255985204</v>
      </c>
      <c r="GT93">
        <v>56</v>
      </c>
      <c r="GU93">
        <v>0</v>
      </c>
      <c r="GV93" s="39">
        <v>0</v>
      </c>
      <c r="GW93" s="37"/>
      <c r="GX93">
        <v>2000</v>
      </c>
      <c r="GY93">
        <f t="shared" si="174"/>
        <v>1224174</v>
      </c>
      <c r="GZ93">
        <f t="shared" si="175"/>
        <v>1249407.5089450974</v>
      </c>
      <c r="HA93">
        <f t="shared" si="176"/>
        <v>0.65147068293054144</v>
      </c>
      <c r="HB93" s="3">
        <f t="shared" si="194"/>
        <v>0.66489924072150619</v>
      </c>
      <c r="HC93" s="39">
        <f t="shared" si="88"/>
        <v>1.9958986327343697</v>
      </c>
      <c r="HD93">
        <f t="shared" si="195"/>
        <v>2.1808048425119435</v>
      </c>
      <c r="HE93">
        <f>HE92</f>
        <v>54</v>
      </c>
      <c r="HF93" s="39">
        <v>2</v>
      </c>
      <c r="HG93" s="39">
        <v>0</v>
      </c>
      <c r="HH93" s="37"/>
      <c r="HI93">
        <v>2000</v>
      </c>
      <c r="HJ93">
        <f t="shared" si="196"/>
        <v>316063</v>
      </c>
      <c r="HK93">
        <f t="shared" si="197"/>
        <v>318378.46090915741</v>
      </c>
      <c r="HL93">
        <f t="shared" si="198"/>
        <v>0.66803558482677861</v>
      </c>
      <c r="HM93" s="3">
        <f t="shared" si="177"/>
        <v>0.67292957837424394</v>
      </c>
      <c r="HN93">
        <f t="shared" si="178"/>
        <v>2.0980562510429639</v>
      </c>
      <c r="HO93">
        <f t="shared" si="199"/>
        <v>2.1669211153349153</v>
      </c>
      <c r="HP93">
        <v>56</v>
      </c>
      <c r="HQ93">
        <v>1</v>
      </c>
      <c r="HS93">
        <v>2000</v>
      </c>
      <c r="HT93" s="1">
        <f t="shared" si="200"/>
        <v>115040.27971912909</v>
      </c>
      <c r="HU93" s="1">
        <f t="shared" si="201"/>
        <v>114845.79037997463</v>
      </c>
      <c r="HV93" s="3">
        <f t="shared" si="202"/>
        <v>0.57765933908344547</v>
      </c>
      <c r="HW93" s="3">
        <f t="shared" si="203"/>
        <v>0.57668273694557659</v>
      </c>
      <c r="HX93" s="39">
        <f t="shared" si="90"/>
        <v>1.2692873436599916</v>
      </c>
      <c r="HY93" s="37">
        <f t="shared" si="204"/>
        <v>1.2615975578378156</v>
      </c>
      <c r="HZ93">
        <v>24</v>
      </c>
      <c r="IA93">
        <v>33</v>
      </c>
      <c r="IB93">
        <v>0</v>
      </c>
      <c r="IC93" s="37">
        <v>0.18</v>
      </c>
      <c r="ID93" s="37"/>
      <c r="IE93">
        <v>2000</v>
      </c>
      <c r="IF93" s="1">
        <f t="shared" si="205"/>
        <v>226179.0165641295</v>
      </c>
      <c r="IG93">
        <f t="shared" si="206"/>
        <v>224791.61828413547</v>
      </c>
      <c r="IH93">
        <f t="shared" si="207"/>
        <v>0.71296993258666119</v>
      </c>
      <c r="II93" s="5">
        <f t="shared" si="208"/>
        <v>0.70859652397792006</v>
      </c>
      <c r="IJ93" s="37">
        <f t="shared" si="91"/>
        <v>1.8506719549258368</v>
      </c>
      <c r="IK93" s="39">
        <f t="shared" si="209"/>
        <v>1.8062238893567182</v>
      </c>
      <c r="IL93">
        <f t="shared" si="182"/>
        <v>26</v>
      </c>
      <c r="IM93">
        <f t="shared" si="229"/>
        <v>26</v>
      </c>
      <c r="IN93">
        <v>4</v>
      </c>
      <c r="IO93" s="39">
        <v>0</v>
      </c>
      <c r="IP93" s="1"/>
      <c r="IQ93">
        <v>2000</v>
      </c>
      <c r="IR93" s="42">
        <f t="shared" si="210"/>
        <v>12710908.914096879</v>
      </c>
      <c r="IS93" s="1">
        <f t="shared" si="211"/>
        <v>12695563.37712468</v>
      </c>
      <c r="IT93" s="1">
        <f t="shared" si="212"/>
        <v>12732868.159361569</v>
      </c>
      <c r="IU93" s="1"/>
      <c r="IV93">
        <v>2000</v>
      </c>
      <c r="IW93" s="3">
        <f t="shared" si="213"/>
        <v>0.66806185327377499</v>
      </c>
      <c r="IX93" s="3">
        <f t="shared" si="214"/>
        <v>0.66725532024467282</v>
      </c>
      <c r="IY93" s="3">
        <f t="shared" si="215"/>
        <v>0.66921599057325265</v>
      </c>
    </row>
    <row r="94" spans="1:259" x14ac:dyDescent="0.25">
      <c r="A94">
        <v>2001</v>
      </c>
      <c r="B94" s="42">
        <v>12849.259389945359</v>
      </c>
      <c r="C94" s="1">
        <f t="shared" si="92"/>
        <v>12968.463012659451</v>
      </c>
      <c r="D94" s="1"/>
      <c r="E94">
        <v>2001</v>
      </c>
      <c r="F94" s="3">
        <f t="shared" si="94"/>
        <v>0.66671537462900388</v>
      </c>
      <c r="G94" s="3">
        <f t="shared" si="82"/>
        <v>0.67290054729639903</v>
      </c>
      <c r="H94" s="3"/>
      <c r="I94">
        <v>2001</v>
      </c>
      <c r="J94">
        <f t="shared" si="83"/>
        <v>2.278678593289436</v>
      </c>
      <c r="K94">
        <f t="shared" si="84"/>
        <v>2.3828603677797382</v>
      </c>
      <c r="N94">
        <v>57</v>
      </c>
      <c r="Q94" s="1">
        <v>12812.619373641026</v>
      </c>
      <c r="R94">
        <v>1</v>
      </c>
      <c r="S94">
        <v>0</v>
      </c>
      <c r="V94" s="1"/>
      <c r="X94" s="1">
        <v>3628.9459999999999</v>
      </c>
      <c r="Y94" s="29">
        <f t="shared" si="119"/>
        <v>19272.481</v>
      </c>
      <c r="Z94" s="28">
        <f t="shared" si="120"/>
        <v>1.23197736317271</v>
      </c>
      <c r="AA94" s="42"/>
      <c r="AC94">
        <v>2001</v>
      </c>
      <c r="AD94" s="8">
        <f t="shared" si="121"/>
        <v>4046569.1869578138</v>
      </c>
      <c r="AE94" s="8">
        <f t="shared" si="122"/>
        <v>3440181</v>
      </c>
      <c r="AF94" s="8">
        <f t="shared" si="123"/>
        <v>2410773</v>
      </c>
      <c r="AG94" s="8">
        <f t="shared" si="124"/>
        <v>1021940.2910865783</v>
      </c>
      <c r="AH94" s="8">
        <f t="shared" si="125"/>
        <v>1258462.4999999998</v>
      </c>
      <c r="AI94" s="8">
        <f t="shared" si="126"/>
        <v>320627</v>
      </c>
      <c r="AJ94" s="8">
        <f t="shared" si="127"/>
        <v>116789</v>
      </c>
      <c r="AK94" s="8">
        <f t="shared" si="128"/>
        <v>233917.4119009657</v>
      </c>
      <c r="AL94" s="1">
        <f t="shared" si="129"/>
        <v>12849259.389945358</v>
      </c>
      <c r="AM94" s="9"/>
      <c r="AN94" s="9"/>
      <c r="AO94" s="8">
        <v>1362684</v>
      </c>
      <c r="AP94">
        <v>116789</v>
      </c>
      <c r="AQ94" s="8">
        <v>117318.50743290027</v>
      </c>
      <c r="AR94" s="37">
        <v>236325</v>
      </c>
      <c r="AS94" s="9"/>
      <c r="AT94" s="8">
        <v>320627</v>
      </c>
      <c r="AU94" s="4"/>
      <c r="AV94" s="4"/>
      <c r="AW94" s="1">
        <f>AX94*AW$95/AX$95</f>
        <v>4046569.1869578138</v>
      </c>
      <c r="AX94" s="1">
        <v>4475699</v>
      </c>
      <c r="AY94">
        <v>2410773</v>
      </c>
      <c r="AZ94">
        <v>3440181</v>
      </c>
      <c r="BA94">
        <v>3196375</v>
      </c>
      <c r="BC94">
        <v>2001</v>
      </c>
      <c r="BD94" s="1">
        <f t="shared" si="217"/>
        <v>4046569.1869578138</v>
      </c>
      <c r="BE94">
        <f t="shared" si="130"/>
        <v>3440181</v>
      </c>
      <c r="BF94">
        <f t="shared" si="227"/>
        <v>2410773</v>
      </c>
      <c r="BG94">
        <v>1098938</v>
      </c>
      <c r="BH94" s="17">
        <f>(BH93+BH95)/2</f>
        <v>1258462.5</v>
      </c>
      <c r="BI94" s="1">
        <f t="shared" si="218"/>
        <v>320627</v>
      </c>
      <c r="BJ94">
        <v>116789</v>
      </c>
      <c r="BK94">
        <v>236325</v>
      </c>
      <c r="BL94" s="1">
        <f>SUM(BD94:BK94)</f>
        <v>12928664.686957814</v>
      </c>
      <c r="BM94" s="1">
        <f t="shared" si="223"/>
        <v>10517891.686957814</v>
      </c>
      <c r="BN94">
        <v>236325</v>
      </c>
      <c r="BO94" s="30">
        <f>BO93+4000</f>
        <v>236729</v>
      </c>
      <c r="BP94" s="30"/>
      <c r="BQ94">
        <v>2001</v>
      </c>
      <c r="BR94" s="42">
        <v>6530.7129999999997</v>
      </c>
      <c r="BS94" s="42">
        <v>4763.6149999999998</v>
      </c>
      <c r="BT94" s="42">
        <v>3571.4690000000001</v>
      </c>
      <c r="BU94" s="42">
        <v>1503.461</v>
      </c>
      <c r="BV94" s="42">
        <v>1906.2740000000001</v>
      </c>
      <c r="BW94" s="42">
        <v>473.66800000000001</v>
      </c>
      <c r="BX94" s="42">
        <v>201.74299999999999</v>
      </c>
      <c r="BY94" s="42">
        <v>321.53800000000001</v>
      </c>
      <c r="BZ94" s="42">
        <f t="shared" si="133"/>
        <v>19272.481</v>
      </c>
      <c r="CB94" s="39">
        <v>2001</v>
      </c>
      <c r="CC94" s="39">
        <f t="shared" si="230"/>
        <v>0.33886208008195728</v>
      </c>
      <c r="CD94" s="39">
        <f t="shared" si="231"/>
        <v>0.24717186126684987</v>
      </c>
      <c r="CE94" s="39">
        <f t="shared" si="232"/>
        <v>0.18531443875855944</v>
      </c>
      <c r="CF94" s="39">
        <f t="shared" si="233"/>
        <v>7.8010765713039235E-2</v>
      </c>
      <c r="CG94" s="39">
        <f t="shared" si="234"/>
        <v>9.8911707319882691E-2</v>
      </c>
      <c r="CH94" s="39">
        <f t="shared" si="235"/>
        <v>2.4577427265332366E-2</v>
      </c>
      <c r="CI94" s="39">
        <f t="shared" si="236"/>
        <v>1.0467930932192903E-2</v>
      </c>
      <c r="CJ94" s="39">
        <f t="shared" si="237"/>
        <v>1.6683788662186255E-2</v>
      </c>
      <c r="CK94" s="39">
        <f t="shared" si="238"/>
        <v>1</v>
      </c>
      <c r="CM94">
        <v>2001</v>
      </c>
      <c r="CN94" s="3">
        <f t="shared" si="134"/>
        <v>0.61962134715731865</v>
      </c>
      <c r="CO94" s="3">
        <f t="shared" si="135"/>
        <v>0.72217863954160866</v>
      </c>
      <c r="CP94" s="3">
        <f t="shared" si="136"/>
        <v>0.67500879890039645</v>
      </c>
      <c r="CQ94" s="3">
        <f t="shared" si="137"/>
        <v>0.7309388138435251</v>
      </c>
      <c r="CR94" s="3">
        <f t="shared" si="138"/>
        <v>0.66016873754769767</v>
      </c>
      <c r="CS94" s="3">
        <f t="shared" si="139"/>
        <v>0.67690238732614405</v>
      </c>
      <c r="CT94" s="3">
        <f t="shared" si="140"/>
        <v>0.5788998874806065</v>
      </c>
      <c r="CU94" s="3">
        <f t="shared" si="141"/>
        <v>0.73498311241595082</v>
      </c>
      <c r="CV94" s="3">
        <f t="shared" si="142"/>
        <v>0.67083551344312209</v>
      </c>
      <c r="CX94" s="1">
        <v>2001</v>
      </c>
      <c r="CY94" s="18">
        <f t="shared" si="224"/>
        <v>0.61962134715731865</v>
      </c>
      <c r="CZ94" s="18">
        <f t="shared" si="224"/>
        <v>0.72217863954160866</v>
      </c>
      <c r="DA94" s="18">
        <f t="shared" si="224"/>
        <v>0.67500879890039645</v>
      </c>
      <c r="DB94" s="25">
        <f>DB93+(DB95-DB90)/5</f>
        <v>0.6797251748376435</v>
      </c>
      <c r="DC94" s="3">
        <f t="shared" si="228"/>
        <v>0.66016873754769767</v>
      </c>
      <c r="DD94" s="18">
        <f t="shared" si="220"/>
        <v>0.67690238732614405</v>
      </c>
      <c r="DE94" s="18">
        <f t="shared" ref="DE94:DE106" si="239">CT94</f>
        <v>0.5788998874806065</v>
      </c>
      <c r="DF94" s="25">
        <f>DF93+(DF95-DF92)/3</f>
        <v>0.72749538748442077</v>
      </c>
      <c r="DG94" s="3">
        <f t="shared" si="146"/>
        <v>0.66671537462900377</v>
      </c>
      <c r="DH94" s="37"/>
      <c r="DI94">
        <v>2001</v>
      </c>
      <c r="DJ94" s="1">
        <f t="shared" si="117"/>
        <v>12849.259389945359</v>
      </c>
      <c r="DK94">
        <v>197.51453137832615</v>
      </c>
      <c r="DM94">
        <v>2001</v>
      </c>
      <c r="DN94" s="1">
        <f t="shared" si="147"/>
        <v>15371.666598378639</v>
      </c>
      <c r="DO94" s="1">
        <f t="shared" si="148"/>
        <v>15404.264989534424</v>
      </c>
      <c r="DP94" s="1"/>
      <c r="DQ94" s="3">
        <f t="shared" si="149"/>
        <v>2.2449689448130998</v>
      </c>
      <c r="DR94" s="3">
        <f t="shared" si="150"/>
        <v>2.2673099667494547</v>
      </c>
      <c r="DS94" s="1"/>
      <c r="DT94" s="1">
        <v>32</v>
      </c>
      <c r="DU94" s="1">
        <f t="shared" si="180"/>
        <v>126.07650886887347</v>
      </c>
      <c r="DV94">
        <v>0</v>
      </c>
      <c r="DW94">
        <v>0</v>
      </c>
      <c r="DX94" s="1">
        <v>0</v>
      </c>
      <c r="DY94" s="2">
        <f>MIN(2,((EB94/EB93-1)*100))</f>
        <v>1.9998841989462113</v>
      </c>
      <c r="EA94" s="1">
        <v>131.41203260869568</v>
      </c>
      <c r="EB94">
        <v>1056984</v>
      </c>
      <c r="EI94">
        <v>2001</v>
      </c>
      <c r="EJ94">
        <v>1273685</v>
      </c>
      <c r="EK94">
        <v>1342523</v>
      </c>
      <c r="EL94">
        <v>1344025</v>
      </c>
      <c r="EM94" s="1">
        <f t="shared" si="151"/>
        <v>3960.2330000000002</v>
      </c>
      <c r="EN94" s="42">
        <f t="shared" si="152"/>
        <v>19272.481</v>
      </c>
      <c r="EO94" s="1">
        <f t="shared" si="153"/>
        <v>15312.248</v>
      </c>
      <c r="EP94" s="3">
        <f t="shared" si="154"/>
        <v>0.83914911709537088</v>
      </c>
      <c r="ER94" s="4">
        <f t="shared" si="221"/>
        <v>0.84433485448758505</v>
      </c>
      <c r="EU94" s="3">
        <f t="shared" si="155"/>
        <v>0.20548641350327446</v>
      </c>
      <c r="FF94">
        <f t="shared" si="156"/>
        <v>2001</v>
      </c>
      <c r="FG94">
        <f t="shared" si="157"/>
        <v>4046569.1869578138</v>
      </c>
      <c r="FH94">
        <f t="shared" si="158"/>
        <v>4048814.3440965554</v>
      </c>
      <c r="FI94" s="4">
        <f t="shared" si="159"/>
        <v>0.61962134715731865</v>
      </c>
      <c r="FJ94" s="4">
        <f t="shared" si="160"/>
        <v>0.61996513154024002</v>
      </c>
      <c r="FK94">
        <f t="shared" si="161"/>
        <v>1.6808892081458242</v>
      </c>
      <c r="FL94">
        <f t="shared" si="162"/>
        <v>1.6844279506022946</v>
      </c>
      <c r="FM94">
        <f t="shared" si="226"/>
        <v>43</v>
      </c>
      <c r="FN94">
        <v>9</v>
      </c>
      <c r="FO94">
        <v>1</v>
      </c>
      <c r="FQ94">
        <v>2001</v>
      </c>
      <c r="FR94">
        <f t="shared" si="163"/>
        <v>3440181</v>
      </c>
      <c r="FS94">
        <f t="shared" si="164"/>
        <v>3393119.8550665132</v>
      </c>
      <c r="FT94" s="3">
        <f t="shared" si="165"/>
        <v>0.72217863954160866</v>
      </c>
      <c r="FU94" s="3">
        <f t="shared" si="190"/>
        <v>0.71229934725340172</v>
      </c>
      <c r="FV94">
        <f t="shared" si="93"/>
        <v>2.9493984969632767</v>
      </c>
      <c r="FW94" s="39">
        <f t="shared" si="191"/>
        <v>2.7035531723753548</v>
      </c>
      <c r="FX94">
        <v>57</v>
      </c>
      <c r="FY94" s="1">
        <v>0</v>
      </c>
      <c r="FZ94" s="42">
        <v>0</v>
      </c>
      <c r="GA94" s="42"/>
      <c r="GB94" s="42"/>
      <c r="GC94">
        <v>2001</v>
      </c>
      <c r="GD94">
        <f t="shared" si="166"/>
        <v>2410773</v>
      </c>
      <c r="GE94">
        <f t="shared" si="167"/>
        <v>2401836.6268236591</v>
      </c>
      <c r="GF94">
        <f t="shared" si="168"/>
        <v>0.67500879890039645</v>
      </c>
      <c r="GG94" s="3">
        <f t="shared" si="169"/>
        <v>0.67250664273542882</v>
      </c>
      <c r="GH94">
        <f t="shared" si="118"/>
        <v>2.2663561906240259</v>
      </c>
      <c r="GI94">
        <f t="shared" si="170"/>
        <v>2.2275170553747601</v>
      </c>
      <c r="GJ94">
        <v>57</v>
      </c>
      <c r="GK94">
        <v>0</v>
      </c>
      <c r="GM94">
        <v>2001</v>
      </c>
      <c r="GN94">
        <f t="shared" si="171"/>
        <v>1021940.2910865783</v>
      </c>
      <c r="GO94">
        <f t="shared" si="172"/>
        <v>1020372.1444886397</v>
      </c>
      <c r="GP94" s="3">
        <f t="shared" si="173"/>
        <v>0.67972517483764339</v>
      </c>
      <c r="GQ94" s="3">
        <f t="shared" si="192"/>
        <v>0.6786821503774555</v>
      </c>
      <c r="GR94">
        <f t="shared" si="87"/>
        <v>2.6041841038003821</v>
      </c>
      <c r="GS94" s="39">
        <f t="shared" si="193"/>
        <v>2.5821142661238978</v>
      </c>
      <c r="GT94">
        <v>57</v>
      </c>
      <c r="GU94">
        <v>0</v>
      </c>
      <c r="GV94" s="39">
        <v>0</v>
      </c>
      <c r="GW94" s="37"/>
      <c r="GX94">
        <v>2001</v>
      </c>
      <c r="GY94">
        <f t="shared" si="174"/>
        <v>1258462.4999999998</v>
      </c>
      <c r="GZ94">
        <f t="shared" si="175"/>
        <v>1271052.7624144733</v>
      </c>
      <c r="HA94">
        <f t="shared" si="176"/>
        <v>0.66016873754769756</v>
      </c>
      <c r="HB94" s="3">
        <f t="shared" si="194"/>
        <v>0.66677338221812466</v>
      </c>
      <c r="HC94" s="39">
        <f t="shared" si="88"/>
        <v>2.1125802775035809</v>
      </c>
      <c r="HD94">
        <f t="shared" si="195"/>
        <v>2.2088912456212833</v>
      </c>
      <c r="HE94" s="39">
        <f t="shared" ref="HE94:HE123" si="240">HE93</f>
        <v>54</v>
      </c>
      <c r="HF94" s="39">
        <v>3</v>
      </c>
      <c r="HG94" s="39">
        <v>0</v>
      </c>
      <c r="HH94" s="37"/>
      <c r="HI94">
        <v>2001</v>
      </c>
      <c r="HJ94">
        <f t="shared" si="196"/>
        <v>320627</v>
      </c>
      <c r="HK94">
        <f t="shared" si="197"/>
        <v>320930.8785304107</v>
      </c>
      <c r="HL94">
        <f t="shared" si="198"/>
        <v>0.67690238732614405</v>
      </c>
      <c r="HM94" s="3">
        <f t="shared" si="177"/>
        <v>0.67754393062315954</v>
      </c>
      <c r="HN94">
        <f t="shared" si="178"/>
        <v>2.2257313704983268</v>
      </c>
      <c r="HO94">
        <f t="shared" si="199"/>
        <v>2.2354939543246628</v>
      </c>
      <c r="HP94">
        <v>57</v>
      </c>
      <c r="HQ94">
        <v>1</v>
      </c>
      <c r="HS94">
        <v>2001</v>
      </c>
      <c r="HT94" s="1">
        <f t="shared" si="200"/>
        <v>116789</v>
      </c>
      <c r="HU94" s="1">
        <f t="shared" si="201"/>
        <v>116865.17698905102</v>
      </c>
      <c r="HV94" s="3">
        <f t="shared" si="202"/>
        <v>0.5788998874806065</v>
      </c>
      <c r="HW94" s="3">
        <f t="shared" si="203"/>
        <v>0.57927748169230664</v>
      </c>
      <c r="HX94" s="39">
        <f t="shared" si="90"/>
        <v>1.2791035680902687</v>
      </c>
      <c r="HY94" s="37">
        <f t="shared" si="204"/>
        <v>1.2821022164677462</v>
      </c>
      <c r="HZ94">
        <v>24</v>
      </c>
      <c r="IA94">
        <v>34</v>
      </c>
      <c r="IB94">
        <v>0</v>
      </c>
      <c r="IC94" s="37">
        <v>0.2</v>
      </c>
      <c r="ID94" s="37"/>
      <c r="IE94">
        <v>2001</v>
      </c>
      <c r="IF94" s="1">
        <f t="shared" si="205"/>
        <v>233917.4119009657</v>
      </c>
      <c r="IG94">
        <f t="shared" si="206"/>
        <v>231134.8466471922</v>
      </c>
      <c r="IH94">
        <f t="shared" si="207"/>
        <v>0.72749538748442077</v>
      </c>
      <c r="II94" s="5">
        <f t="shared" si="208"/>
        <v>0.71884146398619198</v>
      </c>
      <c r="IJ94" s="37">
        <f t="shared" si="91"/>
        <v>2.0097079740610333</v>
      </c>
      <c r="IK94" s="39">
        <f t="shared" si="209"/>
        <v>1.9127072387030517</v>
      </c>
      <c r="IL94">
        <f t="shared" si="182"/>
        <v>26</v>
      </c>
      <c r="IM94">
        <f t="shared" si="229"/>
        <v>26</v>
      </c>
      <c r="IN94">
        <v>5</v>
      </c>
      <c r="IO94" s="39">
        <v>0</v>
      </c>
      <c r="IP94" s="1"/>
      <c r="IQ94">
        <v>2001</v>
      </c>
      <c r="IR94" s="42">
        <f t="shared" si="210"/>
        <v>12849259.389945358</v>
      </c>
      <c r="IS94" s="1">
        <f t="shared" si="211"/>
        <v>12804126.635056496</v>
      </c>
      <c r="IT94" s="1">
        <f t="shared" si="212"/>
        <v>12968463.012659451</v>
      </c>
      <c r="IU94" s="1"/>
      <c r="IV94">
        <v>2001</v>
      </c>
      <c r="IW94" s="3">
        <f t="shared" si="213"/>
        <v>0.66671537462900388</v>
      </c>
      <c r="IX94" s="3">
        <f t="shared" si="214"/>
        <v>0.66437355081872929</v>
      </c>
      <c r="IY94" s="3">
        <f t="shared" si="215"/>
        <v>0.67290054729639903</v>
      </c>
    </row>
    <row r="95" spans="1:259" x14ac:dyDescent="0.25">
      <c r="A95">
        <v>2002</v>
      </c>
      <c r="B95" s="42">
        <v>13128.798785083303</v>
      </c>
      <c r="C95" s="1">
        <f t="shared" si="92"/>
        <v>13185.12465703958</v>
      </c>
      <c r="D95" s="1"/>
      <c r="E95">
        <v>2002</v>
      </c>
      <c r="F95" s="3">
        <f t="shared" si="94"/>
        <v>0.67350728742479704</v>
      </c>
      <c r="G95" s="3">
        <f t="shared" si="82"/>
        <v>0.67639680426895876</v>
      </c>
      <c r="H95" s="3"/>
      <c r="I95">
        <v>2002</v>
      </c>
      <c r="J95">
        <f t="shared" si="83"/>
        <v>2.3935801429424481</v>
      </c>
      <c r="K95">
        <f t="shared" si="84"/>
        <v>2.4459906626407006</v>
      </c>
      <c r="N95">
        <v>58</v>
      </c>
      <c r="Q95" s="1">
        <v>13082.002551184885</v>
      </c>
      <c r="R95">
        <v>1</v>
      </c>
      <c r="S95">
        <v>0</v>
      </c>
      <c r="V95" s="1"/>
      <c r="X95" s="1">
        <v>3714.7979999999998</v>
      </c>
      <c r="Y95" s="29">
        <f t="shared" si="119"/>
        <v>19493.179999999997</v>
      </c>
      <c r="Z95" s="28">
        <f t="shared" si="120"/>
        <v>1.2354359274607498</v>
      </c>
      <c r="AA95" s="42"/>
      <c r="AC95">
        <v>2002</v>
      </c>
      <c r="AD95" s="8">
        <f t="shared" si="121"/>
        <v>4165423.0000000005</v>
      </c>
      <c r="AE95" s="8">
        <f t="shared" si="122"/>
        <v>3468762.033144468</v>
      </c>
      <c r="AF95" s="8">
        <f t="shared" si="123"/>
        <v>2494238.0000000005</v>
      </c>
      <c r="AG95" s="8">
        <f t="shared" si="124"/>
        <v>1027781.9999999999</v>
      </c>
      <c r="AH95" s="8">
        <f t="shared" si="125"/>
        <v>1292751</v>
      </c>
      <c r="AI95" s="8">
        <f t="shared" si="126"/>
        <v>323006.75193883415</v>
      </c>
      <c r="AJ95" s="8">
        <f t="shared" si="127"/>
        <v>115956</v>
      </c>
      <c r="AK95" s="8">
        <f t="shared" si="128"/>
        <v>240880</v>
      </c>
      <c r="AL95" s="1">
        <f t="shared" si="129"/>
        <v>13128798.785083303</v>
      </c>
      <c r="AM95" s="9"/>
      <c r="AN95" s="9"/>
      <c r="AO95" s="8">
        <v>1421801</v>
      </c>
      <c r="AP95">
        <v>115956</v>
      </c>
      <c r="AQ95" s="8">
        <v>118130.24443944183</v>
      </c>
      <c r="AR95" s="37">
        <v>240880</v>
      </c>
      <c r="AS95" s="9"/>
      <c r="AT95" s="8">
        <v>336058</v>
      </c>
      <c r="AU95" s="4"/>
      <c r="AV95" s="4"/>
      <c r="AW95" s="1">
        <f>BD98+3*(BD98-BD99)</f>
        <v>4165423</v>
      </c>
      <c r="AX95" s="1">
        <v>4607157</v>
      </c>
      <c r="AY95">
        <v>2494238</v>
      </c>
      <c r="BA95">
        <v>3224824</v>
      </c>
      <c r="BC95">
        <v>2002</v>
      </c>
      <c r="BD95" s="1">
        <f t="shared" si="217"/>
        <v>4165423</v>
      </c>
      <c r="BE95" s="20">
        <f>BA$110+BA$111*BA95</f>
        <v>3468762.033144468</v>
      </c>
      <c r="BF95">
        <f t="shared" si="227"/>
        <v>2494238</v>
      </c>
      <c r="BG95">
        <v>1027782</v>
      </c>
      <c r="BH95">
        <v>1292751</v>
      </c>
      <c r="BI95" s="1">
        <f t="shared" si="218"/>
        <v>336058</v>
      </c>
      <c r="BJ95">
        <v>115956</v>
      </c>
      <c r="BK95">
        <v>240880</v>
      </c>
      <c r="BL95" s="1">
        <f>SUM(BD95:BK95)</f>
        <v>13141850.033144468</v>
      </c>
      <c r="BM95" s="1">
        <f t="shared" si="223"/>
        <v>10647612.033144468</v>
      </c>
      <c r="BN95">
        <v>240880</v>
      </c>
      <c r="BO95" s="30">
        <f>BO94+4000</f>
        <v>240729</v>
      </c>
      <c r="BP95" s="30"/>
      <c r="BQ95">
        <v>2002</v>
      </c>
      <c r="BR95" s="42">
        <v>6581.1739999999991</v>
      </c>
      <c r="BS95" s="42">
        <v>4817.7740000000003</v>
      </c>
      <c r="BT95" s="42">
        <v>3653.123</v>
      </c>
      <c r="BU95" s="42">
        <v>1511.567</v>
      </c>
      <c r="BV95" s="42">
        <v>1928.5120000000002</v>
      </c>
      <c r="BW95" s="42">
        <v>474.15199999999999</v>
      </c>
      <c r="BX95" s="42">
        <v>202.251</v>
      </c>
      <c r="BY95" s="42">
        <v>324.62699999999995</v>
      </c>
      <c r="BZ95" s="42">
        <f t="shared" si="133"/>
        <v>19493.179999999997</v>
      </c>
      <c r="CB95" s="39">
        <v>2002</v>
      </c>
      <c r="CC95" s="39">
        <f t="shared" si="230"/>
        <v>0.33761418095969975</v>
      </c>
      <c r="CD95" s="39">
        <f t="shared" si="231"/>
        <v>0.24715177308166247</v>
      </c>
      <c r="CE95" s="39">
        <f t="shared" si="232"/>
        <v>0.18740518478770526</v>
      </c>
      <c r="CF95" s="39">
        <f t="shared" si="233"/>
        <v>7.7543376709187539E-2</v>
      </c>
      <c r="CG95" s="39">
        <f t="shared" si="234"/>
        <v>9.8932652343024619E-2</v>
      </c>
      <c r="CH95" s="39">
        <f t="shared" si="235"/>
        <v>2.4323994340584763E-2</v>
      </c>
      <c r="CI95" s="39">
        <f t="shared" si="236"/>
        <v>1.0375474909686364E-2</v>
      </c>
      <c r="CJ95" s="39">
        <f t="shared" si="237"/>
        <v>1.6653362868449376E-2</v>
      </c>
      <c r="CK95" s="39">
        <f t="shared" si="238"/>
        <v>1</v>
      </c>
      <c r="CM95">
        <v>2002</v>
      </c>
      <c r="CN95" s="3">
        <f t="shared" si="134"/>
        <v>0.63293008207958046</v>
      </c>
      <c r="CO95" s="3">
        <f>BE95/BS95/1000</f>
        <v>0.71999268399565186</v>
      </c>
      <c r="CP95" s="3">
        <f>BF95/BT95/1000</f>
        <v>0.68276868859876882</v>
      </c>
      <c r="CQ95" s="3">
        <f t="shared" si="137"/>
        <v>0.67994471961877967</v>
      </c>
      <c r="CR95" s="3">
        <f>BH95/BV95/1000</f>
        <v>0.6703359896127169</v>
      </c>
      <c r="CS95" s="3">
        <f t="shared" si="139"/>
        <v>0.70875584200846997</v>
      </c>
      <c r="CT95" s="3">
        <f t="shared" si="140"/>
        <v>0.5733272023376893</v>
      </c>
      <c r="CU95" s="3">
        <f t="shared" si="141"/>
        <v>0.74202084238218025</v>
      </c>
      <c r="CV95" s="3">
        <f>BL95/BZ95/1000</f>
        <v>0.67417681636061799</v>
      </c>
      <c r="CX95" s="1">
        <v>2002</v>
      </c>
      <c r="CY95" s="18">
        <f>CN95</f>
        <v>0.63293008207958046</v>
      </c>
      <c r="CZ95" s="18">
        <f>CO95</f>
        <v>0.71999268399565186</v>
      </c>
      <c r="DA95" s="18">
        <f>CP95</f>
        <v>0.68276868859876882</v>
      </c>
      <c r="DB95" s="3">
        <f>CQ95</f>
        <v>0.67994471961877967</v>
      </c>
      <c r="DC95" s="3">
        <f t="shared" si="228"/>
        <v>0.6703359896127169</v>
      </c>
      <c r="DD95" s="25">
        <f>(DD94+DD96)/2</f>
        <v>0.68123039012560138</v>
      </c>
      <c r="DE95" s="18">
        <f t="shared" si="239"/>
        <v>0.5733272023376893</v>
      </c>
      <c r="DF95" s="3">
        <f>CU95</f>
        <v>0.74202084238218025</v>
      </c>
      <c r="DG95" s="3">
        <f t="shared" si="146"/>
        <v>0.67350728742479704</v>
      </c>
      <c r="DH95" s="37"/>
      <c r="DI95">
        <v>2002</v>
      </c>
      <c r="DJ95" s="1">
        <f t="shared" si="117"/>
        <v>13128.798785083303</v>
      </c>
      <c r="DK95">
        <v>203.18937773434465</v>
      </c>
      <c r="DM95">
        <v>2002</v>
      </c>
      <c r="DN95" s="1">
        <f t="shared" si="147"/>
        <v>15476.616030188889</v>
      </c>
      <c r="DO95" s="1">
        <f t="shared" si="148"/>
        <v>15505.320558237436</v>
      </c>
      <c r="DP95" s="1"/>
      <c r="DQ95" s="3">
        <f t="shared" si="149"/>
        <v>2.318396085301782</v>
      </c>
      <c r="DR95" s="3">
        <f t="shared" si="150"/>
        <v>2.3392714632204732</v>
      </c>
      <c r="DS95" s="1"/>
      <c r="DT95" s="1">
        <v>33</v>
      </c>
      <c r="DU95" s="1">
        <f t="shared" si="180"/>
        <v>121.53925718094885</v>
      </c>
      <c r="DV95">
        <v>0</v>
      </c>
      <c r="DW95">
        <v>0</v>
      </c>
      <c r="DX95" s="1">
        <v>0</v>
      </c>
      <c r="DY95" s="2">
        <f t="shared" si="181"/>
        <v>2</v>
      </c>
      <c r="EA95" s="1">
        <v>116.67654689564071</v>
      </c>
      <c r="EB95">
        <v>1096986</v>
      </c>
      <c r="EI95">
        <v>2002</v>
      </c>
      <c r="EJ95">
        <v>1269042</v>
      </c>
      <c r="EK95">
        <v>1337431</v>
      </c>
      <c r="EL95">
        <v>1358133</v>
      </c>
      <c r="EM95" s="1">
        <f t="shared" si="151"/>
        <v>3964.6060000000002</v>
      </c>
      <c r="EN95" s="42">
        <f t="shared" si="152"/>
        <v>19493.179999999997</v>
      </c>
      <c r="EO95" s="1">
        <f t="shared" si="153"/>
        <v>15528.573999999997</v>
      </c>
      <c r="EP95" s="3">
        <f t="shared" ref="EP95:EP123" si="241">DJ95/EO95</f>
        <v>0.8454606833237428</v>
      </c>
      <c r="ER95" s="4">
        <f t="shared" si="221"/>
        <v>0.84630114994103589</v>
      </c>
      <c r="EU95" s="3">
        <f t="shared" si="155"/>
        <v>0.20338426054650913</v>
      </c>
      <c r="FF95">
        <f t="shared" si="156"/>
        <v>2002</v>
      </c>
      <c r="FG95">
        <f t="shared" si="157"/>
        <v>4165423.0000000005</v>
      </c>
      <c r="FH95">
        <f t="shared" si="158"/>
        <v>4168162.7525932826</v>
      </c>
      <c r="FI95" s="4">
        <f t="shared" si="159"/>
        <v>0.63293008207958057</v>
      </c>
      <c r="FJ95" s="4">
        <f t="shared" si="160"/>
        <v>0.63334638357735007</v>
      </c>
      <c r="FK95">
        <f t="shared" si="161"/>
        <v>1.8247019129278255</v>
      </c>
      <c r="FL95">
        <f t="shared" si="162"/>
        <v>1.8294463652784196</v>
      </c>
      <c r="FM95">
        <f t="shared" si="226"/>
        <v>43</v>
      </c>
      <c r="FN95">
        <v>10</v>
      </c>
      <c r="FO95">
        <v>0.65</v>
      </c>
      <c r="FQ95">
        <v>2002</v>
      </c>
      <c r="FR95">
        <f t="shared" si="163"/>
        <v>3468762.033144468</v>
      </c>
      <c r="FS95">
        <f t="shared" si="164"/>
        <v>3444057.6078713275</v>
      </c>
      <c r="FT95" s="3">
        <f t="shared" si="165"/>
        <v>0.71999268399565186</v>
      </c>
      <c r="FU95" s="3">
        <f t="shared" si="190"/>
        <v>0.71486491642640926</v>
      </c>
      <c r="FV95">
        <f t="shared" si="93"/>
        <v>2.890178713342872</v>
      </c>
      <c r="FW95" s="39">
        <f t="shared" si="191"/>
        <v>2.7624337463854975</v>
      </c>
      <c r="FX95">
        <v>58</v>
      </c>
      <c r="FY95" s="1">
        <v>0</v>
      </c>
      <c r="FZ95" s="42">
        <v>0</v>
      </c>
      <c r="GA95" s="42"/>
      <c r="GB95" s="42"/>
      <c r="GC95">
        <v>2002</v>
      </c>
      <c r="GD95">
        <f t="shared" si="166"/>
        <v>2494238.0000000005</v>
      </c>
      <c r="GE95">
        <f t="shared" si="167"/>
        <v>2471195.0468976293</v>
      </c>
      <c r="GF95">
        <f t="shared" si="168"/>
        <v>0.68276868859876894</v>
      </c>
      <c r="GG95" s="3">
        <f t="shared" si="169"/>
        <v>0.67646094776924548</v>
      </c>
      <c r="GH95">
        <f t="shared" si="118"/>
        <v>2.3952978606988067</v>
      </c>
      <c r="GI95">
        <f t="shared" si="170"/>
        <v>2.2894710306916477</v>
      </c>
      <c r="GJ95">
        <v>58</v>
      </c>
      <c r="GK95">
        <v>0</v>
      </c>
      <c r="GM95">
        <v>2002</v>
      </c>
      <c r="GN95">
        <f t="shared" si="171"/>
        <v>1027781.9999999999</v>
      </c>
      <c r="GO95">
        <f t="shared" si="172"/>
        <v>1030176.7585419796</v>
      </c>
      <c r="GP95" s="3">
        <f t="shared" si="173"/>
        <v>0.67994471961877967</v>
      </c>
      <c r="GQ95" s="3">
        <f t="shared" si="192"/>
        <v>0.68152900833504537</v>
      </c>
      <c r="GR95">
        <f t="shared" si="87"/>
        <v>2.6088834978687396</v>
      </c>
      <c r="GS95" s="39">
        <f t="shared" si="193"/>
        <v>2.6433733066492744</v>
      </c>
      <c r="GT95">
        <v>58</v>
      </c>
      <c r="GU95">
        <v>0</v>
      </c>
      <c r="GV95" s="39">
        <v>0</v>
      </c>
      <c r="GW95" s="37"/>
      <c r="GX95">
        <v>2002</v>
      </c>
      <c r="GY95">
        <f t="shared" si="174"/>
        <v>1292751</v>
      </c>
      <c r="GZ95">
        <f t="shared" si="175"/>
        <v>1289414.2629756874</v>
      </c>
      <c r="HA95">
        <f t="shared" si="176"/>
        <v>0.6703359896127169</v>
      </c>
      <c r="HB95" s="3">
        <f t="shared" si="194"/>
        <v>0.66860577635798335</v>
      </c>
      <c r="HC95" s="39">
        <f t="shared" si="88"/>
        <v>2.2640952295637407</v>
      </c>
      <c r="HD95">
        <f t="shared" si="195"/>
        <v>2.236977648730623</v>
      </c>
      <c r="HE95" s="39">
        <f t="shared" si="240"/>
        <v>54</v>
      </c>
      <c r="HF95" s="39">
        <v>4</v>
      </c>
      <c r="HG95" s="39">
        <v>0</v>
      </c>
      <c r="HH95" s="37"/>
      <c r="HI95">
        <v>2002</v>
      </c>
      <c r="HJ95">
        <f t="shared" si="196"/>
        <v>323006.75193883415</v>
      </c>
      <c r="HK95">
        <f t="shared" si="197"/>
        <v>323328.97471787682</v>
      </c>
      <c r="HL95">
        <f t="shared" si="198"/>
        <v>0.68123039012560138</v>
      </c>
      <c r="HM95" s="3">
        <f t="shared" si="177"/>
        <v>0.68190996709468021</v>
      </c>
      <c r="HN95">
        <f t="shared" si="178"/>
        <v>2.293138630014671</v>
      </c>
      <c r="HO95">
        <f t="shared" si="199"/>
        <v>2.3040667933144103</v>
      </c>
      <c r="HP95">
        <v>58</v>
      </c>
      <c r="HQ95">
        <v>1</v>
      </c>
      <c r="HS95">
        <v>2002</v>
      </c>
      <c r="HT95" s="1">
        <f t="shared" si="200"/>
        <v>115956</v>
      </c>
      <c r="HU95" s="1">
        <f t="shared" si="201"/>
        <v>116204.11271800956</v>
      </c>
      <c r="HV95" s="3">
        <f t="shared" si="202"/>
        <v>0.5733272023376893</v>
      </c>
      <c r="HW95" s="3">
        <f t="shared" si="203"/>
        <v>0.57455395878393467</v>
      </c>
      <c r="HX95" s="39">
        <f t="shared" si="90"/>
        <v>1.2354239924337997</v>
      </c>
      <c r="HY95" s="37">
        <f t="shared" si="204"/>
        <v>1.2449489092059642</v>
      </c>
      <c r="HZ95">
        <v>24</v>
      </c>
      <c r="IA95">
        <v>35</v>
      </c>
      <c r="IB95">
        <v>0</v>
      </c>
      <c r="IC95" s="37">
        <v>0.4</v>
      </c>
      <c r="ID95" s="37"/>
      <c r="IE95">
        <v>2002</v>
      </c>
      <c r="IF95" s="1">
        <f t="shared" si="205"/>
        <v>240880</v>
      </c>
      <c r="IG95">
        <f t="shared" si="206"/>
        <v>236428.36411943345</v>
      </c>
      <c r="IH95">
        <f t="shared" si="207"/>
        <v>0.74202084238218025</v>
      </c>
      <c r="II95" s="5">
        <f t="shared" si="208"/>
        <v>0.72830776281527254</v>
      </c>
      <c r="IJ95" s="37">
        <f t="shared" si="91"/>
        <v>2.1907878690126106</v>
      </c>
      <c r="IK95" s="39">
        <f t="shared" si="209"/>
        <v>2.0191905880493852</v>
      </c>
      <c r="IL95">
        <f t="shared" si="182"/>
        <v>26</v>
      </c>
      <c r="IM95">
        <f t="shared" si="229"/>
        <v>26</v>
      </c>
      <c r="IN95">
        <v>6</v>
      </c>
      <c r="IO95" s="39">
        <v>0</v>
      </c>
      <c r="IP95" s="1"/>
      <c r="IQ95">
        <v>2002</v>
      </c>
      <c r="IR95" s="42">
        <f t="shared" si="210"/>
        <v>13128798.785083303</v>
      </c>
      <c r="IS95" s="1">
        <f t="shared" si="211"/>
        <v>13078967.880435225</v>
      </c>
      <c r="IT95" s="1">
        <f t="shared" si="212"/>
        <v>13185124.657039579</v>
      </c>
      <c r="IU95" s="1"/>
      <c r="IV95">
        <v>2002</v>
      </c>
      <c r="IW95" s="3">
        <f t="shared" si="213"/>
        <v>0.67350728742479704</v>
      </c>
      <c r="IX95" s="3">
        <f t="shared" si="214"/>
        <v>0.67095096235889817</v>
      </c>
      <c r="IY95" s="3">
        <f t="shared" si="215"/>
        <v>0.67639680426895876</v>
      </c>
    </row>
    <row r="96" spans="1:259" x14ac:dyDescent="0.25">
      <c r="A96">
        <v>2003</v>
      </c>
      <c r="B96" s="42">
        <v>13365.05963887289</v>
      </c>
      <c r="C96" s="1">
        <f t="shared" si="92"/>
        <v>13403.092322344723</v>
      </c>
      <c r="D96" s="1"/>
      <c r="E96">
        <v>2003</v>
      </c>
      <c r="F96" s="3">
        <f t="shared" si="94"/>
        <v>0.67778363654897789</v>
      </c>
      <c r="G96" s="3">
        <f t="shared" si="82"/>
        <v>0.67971239191616528</v>
      </c>
      <c r="H96" s="3"/>
      <c r="I96">
        <v>2003</v>
      </c>
      <c r="J96">
        <f t="shared" si="83"/>
        <v>2.4719881850836143</v>
      </c>
      <c r="K96">
        <f t="shared" si="84"/>
        <v>2.5091209575016622</v>
      </c>
      <c r="N96">
        <v>59</v>
      </c>
      <c r="Q96" s="1">
        <v>13298.113795143168</v>
      </c>
      <c r="R96">
        <v>1</v>
      </c>
      <c r="S96">
        <v>0</v>
      </c>
      <c r="V96" s="1"/>
      <c r="X96" s="1">
        <v>3809.2139999999999</v>
      </c>
      <c r="Y96" s="29">
        <f t="shared" si="119"/>
        <v>19718.77</v>
      </c>
      <c r="Z96" s="28">
        <f t="shared" si="120"/>
        <v>1.2394293090266002</v>
      </c>
      <c r="AA96" s="42"/>
      <c r="AC96">
        <v>2003</v>
      </c>
      <c r="AD96" s="8">
        <f t="shared" si="121"/>
        <v>4262931.4428698653</v>
      </c>
      <c r="AE96" s="8">
        <f t="shared" si="122"/>
        <v>3517719.1960030245</v>
      </c>
      <c r="AF96" s="8">
        <f t="shared" si="123"/>
        <v>2542622</v>
      </c>
      <c r="AG96" s="8">
        <f t="shared" si="124"/>
        <v>1038999</v>
      </c>
      <c r="AH96" s="8">
        <f t="shared" si="125"/>
        <v>1320777</v>
      </c>
      <c r="AI96" s="8">
        <f t="shared" si="126"/>
        <v>328063.00000000006</v>
      </c>
      <c r="AJ96" s="8">
        <f t="shared" si="127"/>
        <v>116067</v>
      </c>
      <c r="AK96" s="8">
        <f t="shared" si="128"/>
        <v>237881</v>
      </c>
      <c r="AL96" s="1">
        <f t="shared" si="129"/>
        <v>13365059.63887289</v>
      </c>
      <c r="AM96" s="9"/>
      <c r="AN96" s="9"/>
      <c r="AO96" s="8"/>
      <c r="AP96">
        <v>116067</v>
      </c>
      <c r="AQ96" s="8">
        <v>118337.99943078442</v>
      </c>
      <c r="AR96" s="1">
        <v>237881</v>
      </c>
      <c r="AS96" s="9"/>
      <c r="AT96" s="8">
        <v>328063</v>
      </c>
      <c r="AU96" s="4"/>
      <c r="AV96" s="4"/>
      <c r="AW96" s="1">
        <f>AX96*AW$95/AX$95</f>
        <v>4262931.4428698653</v>
      </c>
      <c r="AX96" s="1">
        <f>4314636+400370</f>
        <v>4715006</v>
      </c>
      <c r="AY96">
        <v>2542622</v>
      </c>
      <c r="BA96">
        <v>3273555</v>
      </c>
      <c r="BC96">
        <v>2003</v>
      </c>
      <c r="BD96" s="1">
        <f t="shared" si="217"/>
        <v>4262931.4428698653</v>
      </c>
      <c r="BE96" s="20">
        <f t="shared" ref="BE96:BE101" si="242">BA$110+BA$111*BA96</f>
        <v>3517719.1960030245</v>
      </c>
      <c r="BF96">
        <f t="shared" si="227"/>
        <v>2542622</v>
      </c>
      <c r="BG96">
        <v>1038999</v>
      </c>
      <c r="BH96" s="8">
        <v>1320777</v>
      </c>
      <c r="BI96" s="1">
        <f t="shared" si="218"/>
        <v>328063</v>
      </c>
      <c r="BJ96">
        <v>116067</v>
      </c>
      <c r="BK96">
        <f t="shared" ref="BK96:BK102" si="243">AR96</f>
        <v>237881</v>
      </c>
      <c r="BL96" s="1">
        <f>SUM(BD96:BK96)</f>
        <v>13365059.63887289</v>
      </c>
      <c r="BM96" s="3"/>
      <c r="BN96">
        <v>237881</v>
      </c>
      <c r="BO96" s="30">
        <f t="shared" ref="BO96:BO109" si="244">BO95+4000</f>
        <v>244729</v>
      </c>
      <c r="BP96" s="30"/>
      <c r="BQ96">
        <v>2003</v>
      </c>
      <c r="BR96" s="42">
        <v>6621.0839999999998</v>
      </c>
      <c r="BS96" s="42">
        <v>4873.8090000000002</v>
      </c>
      <c r="BT96" s="42">
        <v>3743.1210000000001</v>
      </c>
      <c r="BU96" s="42">
        <v>1520.3989999999999</v>
      </c>
      <c r="BV96" s="42">
        <v>1952.741</v>
      </c>
      <c r="BW96" s="42">
        <v>478.53399999999999</v>
      </c>
      <c r="BX96" s="42">
        <v>201.72500000000002</v>
      </c>
      <c r="BY96" s="42">
        <v>327.35700000000003</v>
      </c>
      <c r="BZ96" s="42">
        <f t="shared" si="133"/>
        <v>19718.77</v>
      </c>
      <c r="CB96" s="39">
        <v>2003</v>
      </c>
      <c r="CC96" s="39">
        <f t="shared" si="230"/>
        <v>0.33577571014824958</v>
      </c>
      <c r="CD96" s="39">
        <f t="shared" si="231"/>
        <v>0.24716597434829859</v>
      </c>
      <c r="CE96" s="39">
        <f t="shared" si="232"/>
        <v>0.18982527814868777</v>
      </c>
      <c r="CF96" s="39">
        <f t="shared" si="233"/>
        <v>7.7104150005299507E-2</v>
      </c>
      <c r="CG96" s="39">
        <f t="shared" si="234"/>
        <v>9.9029554074620274E-2</v>
      </c>
      <c r="CH96" s="39">
        <f t="shared" si="235"/>
        <v>2.4267943690199741E-2</v>
      </c>
      <c r="CI96" s="39">
        <f t="shared" si="236"/>
        <v>1.0230100559010528E-2</v>
      </c>
      <c r="CJ96" s="39">
        <f t="shared" si="237"/>
        <v>1.6601289025633952E-2</v>
      </c>
      <c r="CK96" s="39">
        <f t="shared" si="238"/>
        <v>1</v>
      </c>
      <c r="CM96">
        <v>2003</v>
      </c>
      <c r="CN96" s="3">
        <f t="shared" si="134"/>
        <v>0.64384192118237216</v>
      </c>
      <c r="CO96" s="3">
        <f t="shared" ref="CO96:CO102" si="245">BE96/BS96/1000</f>
        <v>0.72175975628159095</v>
      </c>
      <c r="CP96" s="3">
        <f t="shared" ref="CP96:CP107" si="246">BF96/BT96/1000</f>
        <v>0.67927860200084367</v>
      </c>
      <c r="CQ96" s="3">
        <f t="shared" si="137"/>
        <v>0.68337258837976089</v>
      </c>
      <c r="CR96" s="3">
        <f t="shared" si="138"/>
        <v>0.67637080391101534</v>
      </c>
      <c r="CS96" s="3">
        <f t="shared" si="139"/>
        <v>0.68555839292505871</v>
      </c>
      <c r="CT96" s="3">
        <f t="shared" si="140"/>
        <v>0.57537241293840624</v>
      </c>
      <c r="CU96" s="3">
        <f t="shared" si="141"/>
        <v>0.72667149320161162</v>
      </c>
      <c r="CV96" s="3">
        <f t="shared" ref="CV96:CV102" si="247">BL96/BZ96/1000</f>
        <v>0.67778363654897789</v>
      </c>
      <c r="CX96" s="1">
        <v>2003</v>
      </c>
      <c r="CY96" s="18">
        <f>CN96</f>
        <v>0.64384192118237216</v>
      </c>
      <c r="CZ96" s="18">
        <f t="shared" ref="CZ96:CZ109" si="248">CO96</f>
        <v>0.72175975628159095</v>
      </c>
      <c r="DA96" s="18">
        <f t="shared" ref="DA96:DA109" si="249">CP96</f>
        <v>0.67927860200084367</v>
      </c>
      <c r="DB96" s="3">
        <f>CQ96</f>
        <v>0.68337258837976089</v>
      </c>
      <c r="DC96" s="3">
        <f t="shared" si="228"/>
        <v>0.67637080391101534</v>
      </c>
      <c r="DD96" s="18">
        <f t="shared" si="220"/>
        <v>0.68555839292505871</v>
      </c>
      <c r="DE96" s="18">
        <f t="shared" si="239"/>
        <v>0.57537241293840624</v>
      </c>
      <c r="DF96" s="3">
        <f t="shared" ref="DF96:DF102" si="250">CU96</f>
        <v>0.72667149320161162</v>
      </c>
      <c r="DG96" s="3">
        <f t="shared" si="146"/>
        <v>0.67778363654897789</v>
      </c>
      <c r="DH96" s="37"/>
      <c r="DI96">
        <v>2003</v>
      </c>
      <c r="DJ96" s="1">
        <f t="shared" si="117"/>
        <v>13365.05963887289</v>
      </c>
      <c r="DK96">
        <v>208.78329475443277</v>
      </c>
      <c r="DM96">
        <v>2003</v>
      </c>
      <c r="DN96" s="1">
        <f t="shared" si="147"/>
        <v>15621.575989618255</v>
      </c>
      <c r="DO96" s="1">
        <f t="shared" si="148"/>
        <v>15575.306829431966</v>
      </c>
      <c r="DP96" s="1"/>
      <c r="DQ96" s="3">
        <f t="shared" si="149"/>
        <v>2.4277122098408928</v>
      </c>
      <c r="DR96" s="3">
        <f t="shared" si="150"/>
        <v>2.3917302929669684</v>
      </c>
      <c r="DS96" s="1"/>
      <c r="DT96" s="1">
        <v>34</v>
      </c>
      <c r="DU96" s="1">
        <f t="shared" si="180"/>
        <v>119.13592984394876</v>
      </c>
      <c r="DV96">
        <v>0</v>
      </c>
      <c r="DW96">
        <v>0</v>
      </c>
      <c r="DX96" s="1">
        <v>0</v>
      </c>
      <c r="DY96" s="2">
        <f t="shared" si="181"/>
        <v>2</v>
      </c>
      <c r="EA96" s="1">
        <v>120.34726771401091</v>
      </c>
      <c r="EB96">
        <v>1131943</v>
      </c>
      <c r="EI96">
        <v>2003</v>
      </c>
      <c r="EJ96">
        <v>1269136</v>
      </c>
      <c r="EK96">
        <v>1329682</v>
      </c>
      <c r="EL96">
        <v>1370851</v>
      </c>
      <c r="EM96" s="1">
        <f t="shared" si="151"/>
        <v>3969.6689999999999</v>
      </c>
      <c r="EN96" s="42">
        <f t="shared" si="152"/>
        <v>19718.77</v>
      </c>
      <c r="EO96" s="1">
        <f t="shared" si="153"/>
        <v>15749.101000000001</v>
      </c>
      <c r="EP96" s="3">
        <f t="shared" si="241"/>
        <v>0.84862365406589813</v>
      </c>
      <c r="ER96" s="4"/>
      <c r="EU96" s="3">
        <f t="shared" si="155"/>
        <v>0.20131423004578886</v>
      </c>
      <c r="FF96">
        <f t="shared" si="156"/>
        <v>2003</v>
      </c>
      <c r="FG96">
        <f t="shared" si="157"/>
        <v>4262931.4428698653</v>
      </c>
      <c r="FH96">
        <f t="shared" si="158"/>
        <v>4237544.102940104</v>
      </c>
      <c r="FI96" s="4">
        <f t="shared" si="159"/>
        <v>0.64384192118237216</v>
      </c>
      <c r="FJ96" s="4">
        <f t="shared" si="160"/>
        <v>0.640007603428699</v>
      </c>
      <c r="FK96">
        <f t="shared" si="161"/>
        <v>1.9548581026547376</v>
      </c>
      <c r="FL96">
        <f t="shared" si="162"/>
        <v>1.9076832043345755</v>
      </c>
      <c r="FM96">
        <f t="shared" si="226"/>
        <v>43</v>
      </c>
      <c r="FN96">
        <v>11</v>
      </c>
      <c r="FO96">
        <v>0.55000000000000004</v>
      </c>
      <c r="FQ96">
        <v>2003</v>
      </c>
      <c r="FR96">
        <f t="shared" si="163"/>
        <v>3517719.1960030245</v>
      </c>
      <c r="FS96">
        <f t="shared" si="164"/>
        <v>3495986.9428523858</v>
      </c>
      <c r="FT96" s="3">
        <f t="shared" si="165"/>
        <v>0.72175975628159095</v>
      </c>
      <c r="FU96" s="3">
        <f t="shared" si="190"/>
        <v>0.71730076883447536</v>
      </c>
      <c r="FV96">
        <f t="shared" si="93"/>
        <v>2.9378038744354109</v>
      </c>
      <c r="FW96" s="39">
        <f t="shared" si="191"/>
        <v>2.8213143203956403</v>
      </c>
      <c r="FX96">
        <v>59</v>
      </c>
      <c r="FY96" s="1">
        <v>0</v>
      </c>
      <c r="FZ96" s="42">
        <v>0</v>
      </c>
      <c r="GA96" s="42"/>
      <c r="GB96" s="42"/>
      <c r="GC96">
        <v>2003</v>
      </c>
      <c r="GD96">
        <f t="shared" si="166"/>
        <v>2542622</v>
      </c>
      <c r="GE96">
        <f t="shared" si="167"/>
        <v>2546147.016280232</v>
      </c>
      <c r="GF96">
        <f t="shared" si="168"/>
        <v>0.67927860200084367</v>
      </c>
      <c r="GG96" s="3">
        <f t="shared" si="169"/>
        <v>0.68022033385515246</v>
      </c>
      <c r="GH96">
        <f t="shared" si="118"/>
        <v>2.3356067906354734</v>
      </c>
      <c r="GI96">
        <f t="shared" si="170"/>
        <v>2.3514250060085358</v>
      </c>
      <c r="GJ96">
        <v>59</v>
      </c>
      <c r="GK96">
        <v>0</v>
      </c>
      <c r="GM96">
        <v>2003</v>
      </c>
      <c r="GN96">
        <f t="shared" si="171"/>
        <v>1038999</v>
      </c>
      <c r="GO96">
        <f t="shared" si="172"/>
        <v>1040300.4607377332</v>
      </c>
      <c r="GP96" s="3">
        <f t="shared" si="173"/>
        <v>0.68337258837976089</v>
      </c>
      <c r="GQ96" s="3">
        <f t="shared" si="192"/>
        <v>0.68422858784946139</v>
      </c>
      <c r="GR96">
        <f t="shared" si="87"/>
        <v>2.6848516278389374</v>
      </c>
      <c r="GS96" s="39">
        <f t="shared" si="193"/>
        <v>2.7046323471746518</v>
      </c>
      <c r="GT96">
        <v>59</v>
      </c>
      <c r="GU96">
        <v>0</v>
      </c>
      <c r="GV96" s="39">
        <v>0</v>
      </c>
      <c r="GW96" s="37"/>
      <c r="GX96">
        <v>2003</v>
      </c>
      <c r="GY96">
        <f t="shared" si="174"/>
        <v>1320777</v>
      </c>
      <c r="GZ96">
        <f t="shared" si="175"/>
        <v>1309111.9110355775</v>
      </c>
      <c r="HA96">
        <f t="shared" si="176"/>
        <v>0.67637080391101534</v>
      </c>
      <c r="HB96" s="3">
        <f t="shared" si="194"/>
        <v>0.67039710388401619</v>
      </c>
      <c r="HC96" s="39">
        <f t="shared" si="88"/>
        <v>2.3636690291387916</v>
      </c>
      <c r="HD96">
        <f t="shared" si="195"/>
        <v>2.2650640518399632</v>
      </c>
      <c r="HE96" s="39">
        <f t="shared" si="240"/>
        <v>54</v>
      </c>
      <c r="HF96" s="39">
        <v>5</v>
      </c>
      <c r="HG96" s="39">
        <v>0</v>
      </c>
      <c r="HH96" s="37"/>
      <c r="HI96">
        <v>2003</v>
      </c>
      <c r="HJ96">
        <f t="shared" si="196"/>
        <v>328063.00000000006</v>
      </c>
      <c r="HK96">
        <f t="shared" si="197"/>
        <v>328292.38984899869</v>
      </c>
      <c r="HL96">
        <f t="shared" si="198"/>
        <v>0.68555839292505882</v>
      </c>
      <c r="HM96" s="3">
        <f t="shared" si="177"/>
        <v>0.68603775248780385</v>
      </c>
      <c r="HN96">
        <f t="shared" si="178"/>
        <v>2.364474181255714</v>
      </c>
      <c r="HO96">
        <f t="shared" si="199"/>
        <v>2.3726396323041579</v>
      </c>
      <c r="HP96">
        <v>59</v>
      </c>
      <c r="HQ96">
        <v>1</v>
      </c>
      <c r="HS96">
        <v>2003</v>
      </c>
      <c r="HT96" s="1">
        <f t="shared" si="200"/>
        <v>116067</v>
      </c>
      <c r="HU96" s="1">
        <f t="shared" si="201"/>
        <v>115769.00710005182</v>
      </c>
      <c r="HV96" s="3">
        <f t="shared" si="202"/>
        <v>0.57537241293840624</v>
      </c>
      <c r="HW96" s="3">
        <f t="shared" si="203"/>
        <v>0.57389518949090002</v>
      </c>
      <c r="HX96" s="39">
        <f t="shared" si="90"/>
        <v>1.2513316310053446</v>
      </c>
      <c r="HY96" s="37">
        <f t="shared" si="204"/>
        <v>1.2398278052173559</v>
      </c>
      <c r="HZ96">
        <v>24</v>
      </c>
      <c r="IA96">
        <v>36</v>
      </c>
      <c r="IB96">
        <v>0</v>
      </c>
      <c r="IC96" s="37">
        <v>0.5</v>
      </c>
      <c r="ID96" s="37"/>
      <c r="IE96">
        <v>2003</v>
      </c>
      <c r="IF96" s="1">
        <f t="shared" si="205"/>
        <v>237881</v>
      </c>
      <c r="IG96">
        <f t="shared" si="206"/>
        <v>241272.98932556339</v>
      </c>
      <c r="IH96">
        <f t="shared" si="207"/>
        <v>0.72667149320161162</v>
      </c>
      <c r="II96" s="5">
        <f t="shared" si="208"/>
        <v>0.73703323688072464</v>
      </c>
      <c r="IJ96" s="37">
        <f t="shared" si="91"/>
        <v>2.0001605260526731</v>
      </c>
      <c r="IK96" s="39">
        <f t="shared" si="209"/>
        <v>2.1256739373957187</v>
      </c>
      <c r="IL96">
        <f t="shared" si="182"/>
        <v>26</v>
      </c>
      <c r="IM96">
        <f t="shared" si="229"/>
        <v>26</v>
      </c>
      <c r="IN96">
        <v>7</v>
      </c>
      <c r="IO96" s="39">
        <v>0</v>
      </c>
      <c r="IP96" s="1"/>
      <c r="IQ96">
        <v>2003</v>
      </c>
      <c r="IR96" s="42">
        <f t="shared" si="210"/>
        <v>13365059.63887289</v>
      </c>
      <c r="IS96" s="1">
        <f t="shared" si="211"/>
        <v>13314424.820120644</v>
      </c>
      <c r="IT96" s="1">
        <f t="shared" si="212"/>
        <v>13403092.322344722</v>
      </c>
      <c r="IU96" s="1"/>
      <c r="IV96">
        <v>2003</v>
      </c>
      <c r="IW96" s="3">
        <f t="shared" si="213"/>
        <v>0.67778363654897789</v>
      </c>
      <c r="IX96" s="3">
        <f t="shared" si="214"/>
        <v>0.67521578780627001</v>
      </c>
      <c r="IY96" s="3">
        <f t="shared" si="215"/>
        <v>0.67971239191616528</v>
      </c>
    </row>
    <row r="97" spans="1:259" x14ac:dyDescent="0.25">
      <c r="A97">
        <v>2004</v>
      </c>
      <c r="B97" s="42">
        <v>13573.844841364753</v>
      </c>
      <c r="C97" s="1">
        <f t="shared" si="92"/>
        <v>13609.839453309833</v>
      </c>
      <c r="D97" s="1"/>
      <c r="E97">
        <v>2004</v>
      </c>
      <c r="F97" s="3">
        <f t="shared" si="94"/>
        <v>0.68104887549210291</v>
      </c>
      <c r="G97" s="3">
        <f t="shared" si="82"/>
        <v>0.68285485532136003</v>
      </c>
      <c r="H97" s="3"/>
      <c r="I97">
        <v>2004</v>
      </c>
      <c r="J97">
        <f t="shared" si="83"/>
        <v>2.5355555387466637</v>
      </c>
      <c r="K97">
        <f t="shared" si="84"/>
        <v>2.5722512523626238</v>
      </c>
      <c r="N97">
        <v>60</v>
      </c>
      <c r="Q97" s="1">
        <v>13512.433344991736</v>
      </c>
      <c r="R97">
        <v>1</v>
      </c>
      <c r="S97">
        <v>0</v>
      </c>
      <c r="V97" s="1"/>
      <c r="X97" s="1">
        <v>3900.9100000000003</v>
      </c>
      <c r="Y97" s="29">
        <f t="shared" si="119"/>
        <v>19930.794000000002</v>
      </c>
      <c r="Z97" s="28">
        <f t="shared" si="120"/>
        <v>1.2433523536414861</v>
      </c>
      <c r="AA97" s="42"/>
      <c r="AC97">
        <v>2004</v>
      </c>
      <c r="AD97" s="8">
        <f t="shared" si="121"/>
        <v>4325700.7525389213</v>
      </c>
      <c r="AE97" s="8">
        <f t="shared" si="122"/>
        <v>3572246.0888258303</v>
      </c>
      <c r="AF97" s="8">
        <f t="shared" si="123"/>
        <v>2587667</v>
      </c>
      <c r="AG97" s="8">
        <f t="shared" si="124"/>
        <v>1051860.0000000002</v>
      </c>
      <c r="AH97" s="8">
        <f t="shared" si="125"/>
        <v>1341116</v>
      </c>
      <c r="AI97" s="8">
        <f t="shared" si="126"/>
        <v>335745.00000000006</v>
      </c>
      <c r="AJ97" s="8">
        <f t="shared" si="127"/>
        <v>116574</v>
      </c>
      <c r="AK97" s="8">
        <f t="shared" si="128"/>
        <v>242935.99999999997</v>
      </c>
      <c r="AL97" s="1">
        <f t="shared" si="129"/>
        <v>13573844.841364753</v>
      </c>
      <c r="AM97" s="9"/>
      <c r="AN97" s="9"/>
      <c r="AO97" s="8"/>
      <c r="AP97">
        <v>116574</v>
      </c>
      <c r="AQ97" s="8">
        <v>119405.63298359069</v>
      </c>
      <c r="AR97" s="1">
        <v>242936</v>
      </c>
      <c r="AS97" s="9"/>
      <c r="AT97" s="8">
        <v>335745</v>
      </c>
      <c r="AU97" s="4"/>
      <c r="AV97" s="4"/>
      <c r="AW97" s="1"/>
      <c r="AX97" s="1"/>
      <c r="AY97">
        <v>2587667</v>
      </c>
      <c r="BA97">
        <v>3327830</v>
      </c>
      <c r="BC97">
        <v>2004</v>
      </c>
      <c r="BE97" s="20">
        <f t="shared" si="242"/>
        <v>3572246.0888258303</v>
      </c>
      <c r="BF97">
        <f t="shared" si="227"/>
        <v>2587667</v>
      </c>
      <c r="BG97">
        <v>1051860</v>
      </c>
      <c r="BH97" s="7">
        <v>1341116</v>
      </c>
      <c r="BI97" s="1">
        <f t="shared" si="218"/>
        <v>335745</v>
      </c>
      <c r="BJ97">
        <v>116574</v>
      </c>
      <c r="BK97" s="37">
        <f t="shared" si="243"/>
        <v>242936</v>
      </c>
      <c r="BL97" s="1"/>
      <c r="BM97" s="3"/>
      <c r="BN97">
        <v>242936</v>
      </c>
      <c r="BO97" s="30">
        <f t="shared" si="244"/>
        <v>248729</v>
      </c>
      <c r="BP97" s="30"/>
      <c r="BQ97">
        <v>2004</v>
      </c>
      <c r="BR97" s="42">
        <v>6651.1630000000005</v>
      </c>
      <c r="BS97" s="42">
        <v>4927.1490000000003</v>
      </c>
      <c r="BT97" s="42">
        <v>3829.9700000000003</v>
      </c>
      <c r="BU97" s="42">
        <v>1528.1889999999999</v>
      </c>
      <c r="BV97" s="42">
        <v>1979.5419999999999</v>
      </c>
      <c r="BW97" s="42">
        <v>483.178</v>
      </c>
      <c r="BX97" s="42">
        <v>202.66300000000001</v>
      </c>
      <c r="BY97" s="42">
        <v>328.94000000000005</v>
      </c>
      <c r="BZ97" s="42">
        <f t="shared" si="133"/>
        <v>19930.794000000002</v>
      </c>
      <c r="CB97" s="39">
        <v>2004</v>
      </c>
      <c r="CC97" s="39">
        <f t="shared" si="230"/>
        <v>0.33371289673657756</v>
      </c>
      <c r="CD97" s="39">
        <f t="shared" si="231"/>
        <v>0.24721288073119416</v>
      </c>
      <c r="CE97" s="39">
        <f t="shared" si="232"/>
        <v>0.19216344316237477</v>
      </c>
      <c r="CF97" s="39">
        <f t="shared" si="233"/>
        <v>7.6674767698667684E-2</v>
      </c>
      <c r="CG97" s="39">
        <f t="shared" si="234"/>
        <v>9.9320779693975056E-2</v>
      </c>
      <c r="CH97" s="39">
        <f t="shared" si="235"/>
        <v>2.4242787316952851E-2</v>
      </c>
      <c r="CI97" s="39">
        <f t="shared" si="236"/>
        <v>1.0168335491300548E-2</v>
      </c>
      <c r="CJ97" s="39">
        <f t="shared" si="237"/>
        <v>1.6504109168957344E-2</v>
      </c>
      <c r="CK97" s="39">
        <f t="shared" si="238"/>
        <v>1</v>
      </c>
      <c r="CM97">
        <v>2004</v>
      </c>
      <c r="CN97" s="3"/>
      <c r="CO97" s="3">
        <f t="shared" si="245"/>
        <v>0.72501279925283968</v>
      </c>
      <c r="CP97" s="3">
        <f t="shared" si="246"/>
        <v>0.67563636268691396</v>
      </c>
      <c r="CQ97" s="3">
        <f t="shared" si="137"/>
        <v>0.68830491516428938</v>
      </c>
      <c r="CR97" s="3">
        <f t="shared" si="138"/>
        <v>0.67748802500780481</v>
      </c>
      <c r="CS97" s="3">
        <f t="shared" si="139"/>
        <v>0.694868143831052</v>
      </c>
      <c r="CT97" s="3">
        <f t="shared" si="140"/>
        <v>0.5752110646738674</v>
      </c>
      <c r="CU97" s="3">
        <f t="shared" si="141"/>
        <v>0.73854198334042664</v>
      </c>
      <c r="CV97" s="3"/>
      <c r="CX97" s="1">
        <v>2004</v>
      </c>
      <c r="CY97" s="25">
        <f>(CY96+CY98)/2</f>
        <v>0.65036757519533372</v>
      </c>
      <c r="CZ97" s="18">
        <f t="shared" si="248"/>
        <v>0.72501279925283968</v>
      </c>
      <c r="DA97" s="18">
        <f t="shared" si="249"/>
        <v>0.67563636268691396</v>
      </c>
      <c r="DB97" s="3">
        <f>CQ97</f>
        <v>0.68830491516428938</v>
      </c>
      <c r="DC97" s="3">
        <f t="shared" si="228"/>
        <v>0.67748802500780481</v>
      </c>
      <c r="DD97" s="18">
        <f t="shared" si="220"/>
        <v>0.694868143831052</v>
      </c>
      <c r="DE97" s="18">
        <f t="shared" si="239"/>
        <v>0.5752110646738674</v>
      </c>
      <c r="DF97" s="3">
        <f t="shared" si="250"/>
        <v>0.73854198334042664</v>
      </c>
      <c r="DG97" s="3">
        <f t="shared" si="146"/>
        <v>0.68104887549210291</v>
      </c>
      <c r="DH97" s="37"/>
      <c r="DI97">
        <v>2004</v>
      </c>
      <c r="DJ97" s="1">
        <f t="shared" si="117"/>
        <v>13573.844841364753</v>
      </c>
      <c r="DK97">
        <v>217.99718993844766</v>
      </c>
      <c r="DM97">
        <v>2004</v>
      </c>
      <c r="DN97" s="1">
        <f t="shared" si="147"/>
        <v>16060.091483742759</v>
      </c>
      <c r="DO97" s="1">
        <f t="shared" si="148"/>
        <v>16061.159443383063</v>
      </c>
      <c r="DP97" s="1"/>
      <c r="DQ97" s="3">
        <f t="shared" si="149"/>
        <v>2.838310136459802</v>
      </c>
      <c r="DR97" s="3">
        <f t="shared" si="150"/>
        <v>2.8395135158465128</v>
      </c>
      <c r="DS97" s="1"/>
      <c r="DT97" s="1">
        <v>35</v>
      </c>
      <c r="DU97" s="1">
        <f t="shared" si="180"/>
        <v>120.38449800748961</v>
      </c>
      <c r="DV97">
        <v>0</v>
      </c>
      <c r="DW97">
        <v>1</v>
      </c>
      <c r="DX97" s="1">
        <v>0</v>
      </c>
      <c r="DY97" s="2">
        <f t="shared" si="181"/>
        <v>2</v>
      </c>
      <c r="EA97" s="1">
        <v>120.40283531621792</v>
      </c>
      <c r="EB97">
        <v>1177793</v>
      </c>
      <c r="EI97">
        <v>2004</v>
      </c>
      <c r="EJ97">
        <v>1270176</v>
      </c>
      <c r="EK97">
        <v>1324513</v>
      </c>
      <c r="EL97">
        <v>1379535</v>
      </c>
      <c r="EM97" s="1">
        <f t="shared" si="151"/>
        <v>3974.2240000000002</v>
      </c>
      <c r="EN97" s="42">
        <f t="shared" si="152"/>
        <v>19930.794000000002</v>
      </c>
      <c r="EO97" s="1">
        <f t="shared" si="153"/>
        <v>15956.570000000002</v>
      </c>
      <c r="EP97" s="3">
        <f t="shared" si="241"/>
        <v>0.85067435177890682</v>
      </c>
      <c r="ER97" s="4"/>
      <c r="EU97" s="3">
        <f t="shared" si="155"/>
        <v>0.19940118793059625</v>
      </c>
      <c r="FF97">
        <f t="shared" si="156"/>
        <v>2004</v>
      </c>
      <c r="FG97">
        <f t="shared" si="157"/>
        <v>4325700.7525389213</v>
      </c>
      <c r="FH97">
        <f t="shared" si="158"/>
        <v>4319076.7951991921</v>
      </c>
      <c r="FI97" s="4">
        <f t="shared" si="159"/>
        <v>0.65036757519533361</v>
      </c>
      <c r="FJ97" s="4">
        <f t="shared" si="160"/>
        <v>0.64937166555671411</v>
      </c>
      <c r="FK97">
        <f t="shared" si="161"/>
        <v>2.0392202382501297</v>
      </c>
      <c r="FL97">
        <f t="shared" si="162"/>
        <v>2.0259889887627129</v>
      </c>
      <c r="FM97">
        <f t="shared" si="226"/>
        <v>43</v>
      </c>
      <c r="FN97">
        <v>12</v>
      </c>
      <c r="FO97">
        <v>0.3</v>
      </c>
      <c r="FQ97">
        <v>2004</v>
      </c>
      <c r="FR97">
        <f t="shared" si="163"/>
        <v>3572246.0888258303</v>
      </c>
      <c r="FS97">
        <f t="shared" si="164"/>
        <v>3545638.453090468</v>
      </c>
      <c r="FT97" s="3">
        <f t="shared" si="165"/>
        <v>0.72501279925283968</v>
      </c>
      <c r="FU97" s="3">
        <f t="shared" si="190"/>
        <v>0.71961258997657018</v>
      </c>
      <c r="FV97">
        <f t="shared" si="93"/>
        <v>3.0312070071715214</v>
      </c>
      <c r="FW97" s="39">
        <f t="shared" si="191"/>
        <v>2.8801948944057831</v>
      </c>
      <c r="FX97">
        <v>60</v>
      </c>
      <c r="FY97" s="1">
        <v>0</v>
      </c>
      <c r="FZ97" s="42">
        <v>0</v>
      </c>
      <c r="GA97" s="42"/>
      <c r="GB97" s="42"/>
      <c r="GC97">
        <v>2004</v>
      </c>
      <c r="GD97">
        <f t="shared" si="166"/>
        <v>2587667</v>
      </c>
      <c r="GE97">
        <f t="shared" si="167"/>
        <v>2618903.5139914867</v>
      </c>
      <c r="GF97">
        <f t="shared" si="168"/>
        <v>0.67563636268691396</v>
      </c>
      <c r="GG97" s="3">
        <f t="shared" si="169"/>
        <v>0.68379217434901229</v>
      </c>
      <c r="GH97">
        <f t="shared" si="118"/>
        <v>2.2762922341159468</v>
      </c>
      <c r="GI97">
        <f t="shared" si="170"/>
        <v>2.4133789813254238</v>
      </c>
      <c r="GJ97">
        <v>60</v>
      </c>
      <c r="GK97">
        <v>0</v>
      </c>
      <c r="GM97">
        <v>2004</v>
      </c>
      <c r="GN97">
        <f t="shared" si="171"/>
        <v>1051860.0000000002</v>
      </c>
      <c r="GO97">
        <f t="shared" si="172"/>
        <v>1049540.8707549591</v>
      </c>
      <c r="GP97" s="3">
        <f t="shared" si="173"/>
        <v>0.68830491516428949</v>
      </c>
      <c r="GQ97" s="3">
        <f t="shared" si="192"/>
        <v>0.68678734813230513</v>
      </c>
      <c r="GR97">
        <f t="shared" si="87"/>
        <v>2.8038486781887939</v>
      </c>
      <c r="GS97" s="39">
        <f t="shared" si="193"/>
        <v>2.7658913877000284</v>
      </c>
      <c r="GT97">
        <v>60</v>
      </c>
      <c r="GU97">
        <v>0</v>
      </c>
      <c r="GV97" s="39">
        <v>0</v>
      </c>
      <c r="GW97" s="37"/>
      <c r="GX97">
        <v>2004</v>
      </c>
      <c r="GY97">
        <f t="shared" si="174"/>
        <v>1341116</v>
      </c>
      <c r="GZ97">
        <f t="shared" si="175"/>
        <v>1330545.2893281435</v>
      </c>
      <c r="HA97">
        <f t="shared" si="176"/>
        <v>0.67748802500780481</v>
      </c>
      <c r="HB97" s="3">
        <f t="shared" si="194"/>
        <v>0.67214804703721553</v>
      </c>
      <c r="HC97" s="39">
        <f t="shared" si="88"/>
        <v>2.3830337390678467</v>
      </c>
      <c r="HD97">
        <f t="shared" si="195"/>
        <v>2.2931504549493029</v>
      </c>
      <c r="HE97" s="39">
        <f t="shared" si="240"/>
        <v>54</v>
      </c>
      <c r="HF97" s="39">
        <v>6</v>
      </c>
      <c r="HG97" s="39">
        <v>0</v>
      </c>
      <c r="HH97" s="37"/>
      <c r="HI97">
        <v>2004</v>
      </c>
      <c r="HJ97">
        <f t="shared" si="196"/>
        <v>335745.00000000006</v>
      </c>
      <c r="HK97">
        <f t="shared" si="197"/>
        <v>333362.54513543978</v>
      </c>
      <c r="HL97">
        <f t="shared" si="198"/>
        <v>0.69486814383105211</v>
      </c>
      <c r="HM97" s="3">
        <f t="shared" si="177"/>
        <v>0.68993734221226921</v>
      </c>
      <c r="HN97">
        <f t="shared" si="178"/>
        <v>2.5339944054790786</v>
      </c>
      <c r="HO97">
        <f t="shared" si="199"/>
        <v>2.4412124712939045</v>
      </c>
      <c r="HP97">
        <v>60</v>
      </c>
      <c r="HQ97">
        <v>1</v>
      </c>
      <c r="HS97">
        <v>2004</v>
      </c>
      <c r="HT97" s="1">
        <f t="shared" si="200"/>
        <v>116574</v>
      </c>
      <c r="HU97" s="1">
        <f t="shared" si="201"/>
        <v>116173.4353246939</v>
      </c>
      <c r="HV97" s="3">
        <f t="shared" si="202"/>
        <v>0.5752110646738674</v>
      </c>
      <c r="HW97" s="3">
        <f t="shared" si="203"/>
        <v>0.57323455847734361</v>
      </c>
      <c r="HX97" s="39">
        <f t="shared" si="90"/>
        <v>1.2500715672319893</v>
      </c>
      <c r="HY97" s="37">
        <f t="shared" si="204"/>
        <v>1.2347067012287476</v>
      </c>
      <c r="HZ97">
        <v>24</v>
      </c>
      <c r="IA97">
        <v>37</v>
      </c>
      <c r="IB97">
        <v>0</v>
      </c>
      <c r="IC97" s="37">
        <v>0.6</v>
      </c>
      <c r="ID97" s="37"/>
      <c r="IE97">
        <v>2004</v>
      </c>
      <c r="IF97" s="1">
        <f t="shared" si="205"/>
        <v>242935.99999999997</v>
      </c>
      <c r="IG97">
        <f t="shared" si="206"/>
        <v>243992.59017544074</v>
      </c>
      <c r="IH97">
        <f t="shared" si="207"/>
        <v>0.73854198334042664</v>
      </c>
      <c r="II97" s="5">
        <f t="shared" si="208"/>
        <v>0.74175408942494281</v>
      </c>
      <c r="IJ97" s="37">
        <f t="shared" si="91"/>
        <v>2.1450190102573155</v>
      </c>
      <c r="IK97" s="39">
        <f t="shared" si="209"/>
        <v>2.1872187669351737</v>
      </c>
      <c r="IL97">
        <f t="shared" si="182"/>
        <v>26</v>
      </c>
      <c r="IM97">
        <f t="shared" si="229"/>
        <v>26</v>
      </c>
      <c r="IN97" s="39">
        <v>7</v>
      </c>
      <c r="IO97">
        <v>1</v>
      </c>
      <c r="IP97" s="1"/>
      <c r="IQ97">
        <v>2004</v>
      </c>
      <c r="IR97" s="42">
        <f t="shared" si="210"/>
        <v>13573844.841364753</v>
      </c>
      <c r="IS97" s="1">
        <f t="shared" si="211"/>
        <v>13557233.492999822</v>
      </c>
      <c r="IT97" s="1">
        <f t="shared" si="212"/>
        <v>13609839.453309832</v>
      </c>
      <c r="IU97" s="1"/>
      <c r="IV97">
        <v>2004</v>
      </c>
      <c r="IW97" s="3">
        <f t="shared" si="213"/>
        <v>0.68104887549210291</v>
      </c>
      <c r="IX97" s="3">
        <f t="shared" si="214"/>
        <v>0.6802154240819418</v>
      </c>
      <c r="IY97" s="3">
        <f t="shared" si="215"/>
        <v>0.68285485532136003</v>
      </c>
    </row>
    <row r="98" spans="1:259" x14ac:dyDescent="0.25">
      <c r="A98">
        <v>2005</v>
      </c>
      <c r="B98" s="42">
        <v>13798.565641550998</v>
      </c>
      <c r="C98" s="1">
        <f t="shared" si="92"/>
        <v>13836.568015783421</v>
      </c>
      <c r="D98" s="1"/>
      <c r="E98">
        <v>2005</v>
      </c>
      <c r="F98" s="3">
        <f t="shared" si="94"/>
        <v>0.68394797774970206</v>
      </c>
      <c r="G98" s="3">
        <f t="shared" si="82"/>
        <v>0.6858316262158648</v>
      </c>
      <c r="H98" s="3"/>
      <c r="I98">
        <v>2005</v>
      </c>
      <c r="J98">
        <f t="shared" si="83"/>
        <v>2.595036701852345</v>
      </c>
      <c r="K98">
        <f t="shared" si="84"/>
        <v>2.6353815472235853</v>
      </c>
      <c r="N98">
        <v>61</v>
      </c>
      <c r="Q98" s="1">
        <v>13749.810580490528</v>
      </c>
      <c r="R98">
        <v>1</v>
      </c>
      <c r="S98">
        <v>0</v>
      </c>
      <c r="V98" s="1"/>
      <c r="X98" s="1">
        <v>3994.8580000000002</v>
      </c>
      <c r="Y98" s="29">
        <f t="shared" si="119"/>
        <v>20174.876</v>
      </c>
      <c r="Z98" s="28">
        <f t="shared" si="120"/>
        <v>1.2469007142019248</v>
      </c>
      <c r="AA98" s="42"/>
      <c r="AC98">
        <v>2005</v>
      </c>
      <c r="AD98" s="8">
        <f t="shared" si="121"/>
        <v>4396993</v>
      </c>
      <c r="AE98" s="8">
        <f t="shared" si="122"/>
        <v>3628214.6415509982</v>
      </c>
      <c r="AF98" s="8">
        <f t="shared" si="123"/>
        <v>2639287</v>
      </c>
      <c r="AG98" s="8">
        <f t="shared" si="124"/>
        <v>1065785.9999999998</v>
      </c>
      <c r="AH98" s="8">
        <f t="shared" si="125"/>
        <v>1360598</v>
      </c>
      <c r="AI98" s="8">
        <f t="shared" si="126"/>
        <v>340732</v>
      </c>
      <c r="AJ98" s="8">
        <f t="shared" si="127"/>
        <v>118865.99999999999</v>
      </c>
      <c r="AK98" s="8">
        <f t="shared" si="128"/>
        <v>248089.00000000003</v>
      </c>
      <c r="AL98" s="1">
        <f t="shared" si="129"/>
        <v>13798565.641550999</v>
      </c>
      <c r="AM98" s="9"/>
      <c r="AN98" s="9"/>
      <c r="AO98" s="8"/>
      <c r="AP98">
        <v>118866</v>
      </c>
      <c r="AQ98" s="8">
        <v>121841.41564628592</v>
      </c>
      <c r="AR98" s="1">
        <v>248089</v>
      </c>
      <c r="AS98" s="9"/>
      <c r="AT98" s="8">
        <v>340732</v>
      </c>
      <c r="AU98" s="4"/>
      <c r="AV98" s="4"/>
      <c r="AW98" s="1"/>
      <c r="AX98" s="1">
        <v>4396993</v>
      </c>
      <c r="AY98">
        <v>2639287</v>
      </c>
      <c r="BA98">
        <v>3383540</v>
      </c>
      <c r="BC98">
        <v>2005</v>
      </c>
      <c r="BD98">
        <v>4396993</v>
      </c>
      <c r="BE98" s="20">
        <f t="shared" si="242"/>
        <v>3628214.6415509982</v>
      </c>
      <c r="BF98">
        <f t="shared" si="227"/>
        <v>2639287</v>
      </c>
      <c r="BG98">
        <v>1065786</v>
      </c>
      <c r="BH98" s="8">
        <v>1360598</v>
      </c>
      <c r="BI98" s="1">
        <f t="shared" si="218"/>
        <v>340732</v>
      </c>
      <c r="BJ98">
        <v>118866</v>
      </c>
      <c r="BK98" s="37">
        <f t="shared" si="243"/>
        <v>248089</v>
      </c>
      <c r="BL98" s="1">
        <f>SUM(BD98:BK98)</f>
        <v>13798565.641550999</v>
      </c>
      <c r="BM98" s="3"/>
      <c r="BN98">
        <v>248089</v>
      </c>
      <c r="BO98" s="30">
        <f t="shared" si="244"/>
        <v>252729</v>
      </c>
      <c r="BP98" s="30"/>
      <c r="BQ98">
        <v>2005</v>
      </c>
      <c r="BR98" s="42">
        <v>6693.6190000000006</v>
      </c>
      <c r="BS98" s="42">
        <v>4989.2460000000001</v>
      </c>
      <c r="BT98" s="42">
        <v>3918.4940000000001</v>
      </c>
      <c r="BU98" s="42">
        <v>1538.8040000000001</v>
      </c>
      <c r="BV98" s="42">
        <v>2011.2070000000001</v>
      </c>
      <c r="BW98" s="42">
        <v>486.202</v>
      </c>
      <c r="BX98" s="42">
        <v>205.905</v>
      </c>
      <c r="BY98" s="42">
        <v>331.399</v>
      </c>
      <c r="BZ98" s="42">
        <f t="shared" si="133"/>
        <v>20174.876</v>
      </c>
      <c r="CB98" s="39">
        <v>2005</v>
      </c>
      <c r="CC98" s="39">
        <f t="shared" si="230"/>
        <v>0.33177993262511257</v>
      </c>
      <c r="CD98" s="39">
        <f t="shared" si="231"/>
        <v>0.24729995862180268</v>
      </c>
      <c r="CE98" s="39">
        <f t="shared" si="232"/>
        <v>0.1942264230025503</v>
      </c>
      <c r="CF98" s="39">
        <f t="shared" si="233"/>
        <v>7.6273281679649488E-2</v>
      </c>
      <c r="CG98" s="39">
        <f t="shared" si="234"/>
        <v>9.968869201476134E-2</v>
      </c>
      <c r="CH98" s="39">
        <f t="shared" si="235"/>
        <v>2.409937984253286E-2</v>
      </c>
      <c r="CI98" s="39">
        <f t="shared" si="236"/>
        <v>1.0206010683783137E-2</v>
      </c>
      <c r="CJ98" s="39">
        <f t="shared" si="237"/>
        <v>1.6426321529807667E-2</v>
      </c>
      <c r="CK98" s="39">
        <f t="shared" si="238"/>
        <v>1</v>
      </c>
      <c r="CM98">
        <v>2005</v>
      </c>
      <c r="CN98" s="3">
        <f t="shared" ref="CN98:CN103" si="251">BD98/BR98/1000</f>
        <v>0.65689322920829518</v>
      </c>
      <c r="CO98" s="3">
        <f t="shared" si="245"/>
        <v>0.72720700513684799</v>
      </c>
      <c r="CP98" s="3">
        <f t="shared" si="246"/>
        <v>0.67354626547852303</v>
      </c>
      <c r="CQ98" s="3">
        <f t="shared" si="137"/>
        <v>0.69260672574284954</v>
      </c>
      <c r="CR98" s="3">
        <f>BH98/BV98/1000</f>
        <v>0.67650818637763288</v>
      </c>
      <c r="CS98" s="3">
        <f t="shared" si="139"/>
        <v>0.70080336979280222</v>
      </c>
      <c r="CT98" s="3">
        <f t="shared" si="140"/>
        <v>0.57728564143658478</v>
      </c>
      <c r="CU98" s="3">
        <f t="shared" si="141"/>
        <v>0.74861119073986349</v>
      </c>
      <c r="CV98" s="3">
        <f t="shared" si="247"/>
        <v>0.68394797774970206</v>
      </c>
      <c r="CX98" s="1">
        <v>2005</v>
      </c>
      <c r="CY98" s="3">
        <f>CN98</f>
        <v>0.65689322920829518</v>
      </c>
      <c r="CZ98" s="18">
        <f t="shared" si="248"/>
        <v>0.72720700513684799</v>
      </c>
      <c r="DA98" s="18">
        <f t="shared" si="249"/>
        <v>0.67354626547852303</v>
      </c>
      <c r="DB98" s="3">
        <f>CQ98</f>
        <v>0.69260672574284954</v>
      </c>
      <c r="DC98" s="3">
        <f t="shared" si="228"/>
        <v>0.67650818637763288</v>
      </c>
      <c r="DD98" s="18">
        <f t="shared" si="220"/>
        <v>0.70080336979280222</v>
      </c>
      <c r="DE98" s="18">
        <f t="shared" si="239"/>
        <v>0.57728564143658478</v>
      </c>
      <c r="DF98" s="3">
        <f t="shared" si="250"/>
        <v>0.74861119073986349</v>
      </c>
      <c r="DG98" s="3">
        <f t="shared" si="146"/>
        <v>0.68394797774970206</v>
      </c>
      <c r="DH98" s="37"/>
      <c r="DI98">
        <v>2005</v>
      </c>
      <c r="DJ98" s="1">
        <f t="shared" si="117"/>
        <v>13798.565641550998</v>
      </c>
      <c r="DK98">
        <v>219.45183319056568</v>
      </c>
      <c r="DM98">
        <v>2005</v>
      </c>
      <c r="DN98" s="1">
        <f t="shared" si="147"/>
        <v>15903.959794903627</v>
      </c>
      <c r="DO98" s="1">
        <f t="shared" si="148"/>
        <v>15948.631586746165</v>
      </c>
      <c r="DP98" s="1"/>
      <c r="DQ98" s="3">
        <f t="shared" si="149"/>
        <v>2.6748642505894873</v>
      </c>
      <c r="DR98" s="3">
        <f t="shared" si="150"/>
        <v>2.7192804652226621</v>
      </c>
      <c r="DS98" s="1"/>
      <c r="DT98" s="1">
        <v>36</v>
      </c>
      <c r="DU98" s="1">
        <f t="shared" si="180"/>
        <v>127.4978755259508</v>
      </c>
      <c r="DV98">
        <v>0</v>
      </c>
      <c r="DW98">
        <v>0.8</v>
      </c>
      <c r="DX98" s="1">
        <v>0</v>
      </c>
      <c r="DY98" s="2">
        <f t="shared" si="181"/>
        <v>2</v>
      </c>
      <c r="EA98" s="1">
        <v>130.99244756955059</v>
      </c>
      <c r="EB98">
        <v>1216448</v>
      </c>
      <c r="EI98">
        <v>2005</v>
      </c>
      <c r="EJ98">
        <v>1277539</v>
      </c>
      <c r="EK98">
        <v>1321041</v>
      </c>
      <c r="EL98">
        <v>1384811</v>
      </c>
      <c r="EM98" s="1">
        <f t="shared" si="151"/>
        <v>3983.3910000000001</v>
      </c>
      <c r="EN98" s="42">
        <f t="shared" si="152"/>
        <v>20174.876</v>
      </c>
      <c r="EO98" s="1">
        <f t="shared" si="153"/>
        <v>16191.485000000001</v>
      </c>
      <c r="EP98" s="3">
        <f t="shared" si="241"/>
        <v>0.85221124816846616</v>
      </c>
      <c r="EQ98">
        <v>0.88</v>
      </c>
      <c r="ER98" s="4"/>
      <c r="EU98" s="3">
        <f t="shared" si="155"/>
        <v>0.197443146614631</v>
      </c>
      <c r="FF98">
        <f t="shared" si="156"/>
        <v>2005</v>
      </c>
      <c r="FG98">
        <f t="shared" si="157"/>
        <v>4396993</v>
      </c>
      <c r="FH98">
        <f t="shared" si="158"/>
        <v>4410027.0337066082</v>
      </c>
      <c r="FI98" s="4">
        <f t="shared" si="159"/>
        <v>0.65689322920829518</v>
      </c>
      <c r="FJ98" s="4">
        <f t="shared" si="160"/>
        <v>0.65884046189462053</v>
      </c>
      <c r="FK98">
        <f t="shared" si="161"/>
        <v>2.1294447456936432</v>
      </c>
      <c r="FL98">
        <f t="shared" si="162"/>
        <v>2.1576510883148448</v>
      </c>
      <c r="FM98">
        <f t="shared" si="226"/>
        <v>43</v>
      </c>
      <c r="FN98">
        <v>13</v>
      </c>
      <c r="FO98">
        <v>0</v>
      </c>
      <c r="FQ98">
        <v>2005</v>
      </c>
      <c r="FR98">
        <f t="shared" si="163"/>
        <v>3628214.6415509982</v>
      </c>
      <c r="FS98">
        <f t="shared" si="164"/>
        <v>3601267.2456203238</v>
      </c>
      <c r="FT98" s="3">
        <f t="shared" si="165"/>
        <v>0.72720700513684799</v>
      </c>
      <c r="FU98" s="3">
        <f t="shared" si="190"/>
        <v>0.72180590927373067</v>
      </c>
      <c r="FV98">
        <f t="shared" si="93"/>
        <v>3.0989962545081942</v>
      </c>
      <c r="FW98" s="39">
        <f t="shared" si="191"/>
        <v>2.9390754684159259</v>
      </c>
      <c r="FX98">
        <v>61</v>
      </c>
      <c r="FY98" s="1">
        <v>0</v>
      </c>
      <c r="FZ98" s="42">
        <v>0</v>
      </c>
      <c r="GA98" s="42"/>
      <c r="GB98" s="42"/>
      <c r="GC98">
        <v>2005</v>
      </c>
      <c r="GD98">
        <f t="shared" si="166"/>
        <v>2639287</v>
      </c>
      <c r="GE98">
        <f t="shared" si="167"/>
        <v>2692725.6334323031</v>
      </c>
      <c r="GF98">
        <f t="shared" si="168"/>
        <v>0.67354626547852303</v>
      </c>
      <c r="GG98" s="3">
        <f t="shared" si="169"/>
        <v>0.68718380924720135</v>
      </c>
      <c r="GH98">
        <f t="shared" si="118"/>
        <v>2.2435065169639499</v>
      </c>
      <c r="GI98">
        <f t="shared" si="170"/>
        <v>2.4753329566423115</v>
      </c>
      <c r="GJ98">
        <v>61</v>
      </c>
      <c r="GK98">
        <v>0</v>
      </c>
      <c r="GM98">
        <v>2005</v>
      </c>
      <c r="GN98">
        <f t="shared" si="171"/>
        <v>1065785.9999999998</v>
      </c>
      <c r="GO98">
        <f t="shared" si="172"/>
        <v>1060561.5562518667</v>
      </c>
      <c r="GP98" s="3">
        <f t="shared" si="173"/>
        <v>0.69260672574284943</v>
      </c>
      <c r="GQ98" s="3">
        <f t="shared" si="192"/>
        <v>0.68921159306309743</v>
      </c>
      <c r="GR98">
        <f t="shared" si="87"/>
        <v>2.9189714872307846</v>
      </c>
      <c r="GS98" s="39">
        <f t="shared" si="193"/>
        <v>2.8271504282254059</v>
      </c>
      <c r="GT98">
        <v>61</v>
      </c>
      <c r="GU98">
        <v>0</v>
      </c>
      <c r="GV98" s="39">
        <v>0</v>
      </c>
      <c r="GW98" s="37"/>
      <c r="GX98">
        <v>2005</v>
      </c>
      <c r="GY98">
        <f t="shared" si="174"/>
        <v>1360598</v>
      </c>
      <c r="GZ98">
        <f t="shared" si="175"/>
        <v>1355270.5186147473</v>
      </c>
      <c r="HA98">
        <f t="shared" si="176"/>
        <v>0.67650818637763288</v>
      </c>
      <c r="HB98" s="3">
        <f t="shared" si="194"/>
        <v>0.67385928878267987</v>
      </c>
      <c r="HC98" s="39">
        <f t="shared" si="88"/>
        <v>2.3660335703581765</v>
      </c>
      <c r="HD98">
        <f t="shared" si="195"/>
        <v>2.3212368580586427</v>
      </c>
      <c r="HE98" s="39">
        <f t="shared" si="240"/>
        <v>54</v>
      </c>
      <c r="HF98" s="39">
        <v>7</v>
      </c>
      <c r="HG98" s="39">
        <v>0</v>
      </c>
      <c r="HH98" s="37"/>
      <c r="HI98">
        <v>2005</v>
      </c>
      <c r="HJ98">
        <f t="shared" si="196"/>
        <v>340732</v>
      </c>
      <c r="HK98">
        <f t="shared" si="197"/>
        <v>339286.86154478259</v>
      </c>
      <c r="HL98">
        <f t="shared" si="198"/>
        <v>0.70080336979280222</v>
      </c>
      <c r="HM98" s="3">
        <f t="shared" si="177"/>
        <v>0.69783106927734273</v>
      </c>
      <c r="HN98">
        <f t="shared" si="178"/>
        <v>2.6564022186759413</v>
      </c>
      <c r="HO98">
        <f t="shared" si="199"/>
        <v>2.5934899315732576</v>
      </c>
      <c r="HP98">
        <v>61</v>
      </c>
      <c r="HQ98">
        <v>0.5</v>
      </c>
      <c r="HS98">
        <v>2005</v>
      </c>
      <c r="HT98" s="1">
        <f t="shared" si="200"/>
        <v>118865.99999999999</v>
      </c>
      <c r="HU98" s="1">
        <f t="shared" si="201"/>
        <v>117895.45136083063</v>
      </c>
      <c r="HV98" s="3">
        <f t="shared" si="202"/>
        <v>0.57728564143658478</v>
      </c>
      <c r="HW98" s="3">
        <f t="shared" si="203"/>
        <v>0.57257206653957227</v>
      </c>
      <c r="HX98" s="39">
        <f t="shared" si="90"/>
        <v>1.2663409277269344</v>
      </c>
      <c r="HY98" s="37">
        <f t="shared" si="204"/>
        <v>1.2295855972401393</v>
      </c>
      <c r="HZ98">
        <v>24</v>
      </c>
      <c r="IA98">
        <v>38</v>
      </c>
      <c r="IB98">
        <v>0</v>
      </c>
      <c r="IC98" s="37">
        <v>0.7</v>
      </c>
      <c r="ID98" s="37"/>
      <c r="IE98">
        <v>2005</v>
      </c>
      <c r="IF98" s="1">
        <f t="shared" si="205"/>
        <v>248089.00000000003</v>
      </c>
      <c r="IG98">
        <f t="shared" si="206"/>
        <v>247306.06016750372</v>
      </c>
      <c r="IH98">
        <f t="shared" si="207"/>
        <v>0.7486111907398636</v>
      </c>
      <c r="II98" s="5">
        <f t="shared" si="208"/>
        <v>0.74624866148510927</v>
      </c>
      <c r="IJ98" s="37">
        <f t="shared" si="91"/>
        <v>2.2823835344584733</v>
      </c>
      <c r="IK98" s="39">
        <f t="shared" si="209"/>
        <v>2.2487635964746282</v>
      </c>
      <c r="IL98">
        <f t="shared" si="182"/>
        <v>26</v>
      </c>
      <c r="IM98">
        <f t="shared" si="229"/>
        <v>26</v>
      </c>
      <c r="IN98" s="39">
        <v>7</v>
      </c>
      <c r="IO98">
        <v>2</v>
      </c>
      <c r="IP98" s="1"/>
      <c r="IQ98">
        <v>2005</v>
      </c>
      <c r="IR98" s="42">
        <f t="shared" si="210"/>
        <v>13798565.641550999</v>
      </c>
      <c r="IS98" s="1">
        <f t="shared" si="211"/>
        <v>13824340.360698966</v>
      </c>
      <c r="IT98" s="1">
        <f t="shared" si="212"/>
        <v>13836568.015783422</v>
      </c>
      <c r="IU98" s="1"/>
      <c r="IV98">
        <v>2005</v>
      </c>
      <c r="IW98" s="3">
        <f t="shared" si="213"/>
        <v>0.68394797774970206</v>
      </c>
      <c r="IX98" s="3">
        <f t="shared" si="214"/>
        <v>0.6852255429326537</v>
      </c>
      <c r="IY98" s="3">
        <f t="shared" si="215"/>
        <v>0.6858316262158648</v>
      </c>
    </row>
    <row r="99" spans="1:259" x14ac:dyDescent="0.25">
      <c r="A99">
        <v>2006</v>
      </c>
      <c r="B99" s="42">
        <v>14054.827439377957</v>
      </c>
      <c r="C99" s="1">
        <f t="shared" si="92"/>
        <v>14082.185234011962</v>
      </c>
      <c r="D99" s="1"/>
      <c r="E99">
        <v>2006</v>
      </c>
      <c r="F99" s="3">
        <f t="shared" si="94"/>
        <v>0.68731214224684811</v>
      </c>
      <c r="G99" s="3">
        <f t="shared" si="82"/>
        <v>0.68864999890273026</v>
      </c>
      <c r="H99" s="3"/>
      <c r="I99">
        <v>2006</v>
      </c>
      <c r="J99">
        <f t="shared" si="83"/>
        <v>2.6681117335122857</v>
      </c>
      <c r="K99">
        <f t="shared" si="84"/>
        <v>2.6985118420845478</v>
      </c>
      <c r="N99">
        <v>62</v>
      </c>
      <c r="Q99" s="1">
        <v>14018.281463516932</v>
      </c>
      <c r="R99">
        <v>1</v>
      </c>
      <c r="S99">
        <v>0</v>
      </c>
      <c r="V99" s="1"/>
      <c r="X99" s="1">
        <v>4090.9080000000004</v>
      </c>
      <c r="Y99" s="29">
        <f t="shared" si="119"/>
        <v>20448.973000000002</v>
      </c>
      <c r="Z99" s="28">
        <f t="shared" si="120"/>
        <v>1.2500850803563868</v>
      </c>
      <c r="AA99" s="42"/>
      <c r="AC99">
        <v>2006</v>
      </c>
      <c r="AD99" s="8">
        <f>BR99*CY99*1000</f>
        <v>4474183</v>
      </c>
      <c r="AE99" s="8">
        <f t="shared" si="122"/>
        <v>3682937.439377958</v>
      </c>
      <c r="AF99" s="8">
        <f t="shared" si="123"/>
        <v>2718563</v>
      </c>
      <c r="AG99" s="8">
        <f t="shared" si="124"/>
        <v>1072285</v>
      </c>
      <c r="AH99" s="8">
        <f t="shared" si="125"/>
        <v>1389331.9999999998</v>
      </c>
      <c r="AI99" s="8">
        <f t="shared" si="126"/>
        <v>345441.00000000006</v>
      </c>
      <c r="AJ99" s="8">
        <f t="shared" si="127"/>
        <v>120614</v>
      </c>
      <c r="AK99" s="8">
        <f t="shared" si="128"/>
        <v>251472</v>
      </c>
      <c r="AL99" s="1">
        <f t="shared" si="129"/>
        <v>14054827.439377958</v>
      </c>
      <c r="AM99" s="9"/>
      <c r="AN99" s="9"/>
      <c r="AO99" s="8"/>
      <c r="AP99">
        <v>120614</v>
      </c>
      <c r="AQ99" s="8">
        <v>124240.2651773945</v>
      </c>
      <c r="AR99" s="1">
        <v>251472</v>
      </c>
      <c r="AS99" s="9"/>
      <c r="AT99" s="8">
        <v>345441</v>
      </c>
      <c r="AU99" s="4"/>
      <c r="AV99" s="4"/>
      <c r="AW99" s="1"/>
      <c r="AX99" s="1">
        <v>4474183</v>
      </c>
      <c r="AY99">
        <v>2718563</v>
      </c>
      <c r="BA99">
        <v>3438010</v>
      </c>
      <c r="BC99">
        <v>2006</v>
      </c>
      <c r="BD99">
        <v>4474183</v>
      </c>
      <c r="BE99" s="20">
        <f t="shared" si="242"/>
        <v>3682937.439377958</v>
      </c>
      <c r="BF99">
        <f t="shared" si="227"/>
        <v>2718563</v>
      </c>
      <c r="BG99">
        <v>1072285</v>
      </c>
      <c r="BH99" s="7">
        <v>1389332</v>
      </c>
      <c r="BI99" s="1">
        <f t="shared" si="218"/>
        <v>345441</v>
      </c>
      <c r="BJ99">
        <v>120614</v>
      </c>
      <c r="BK99" s="37">
        <f t="shared" si="243"/>
        <v>251472</v>
      </c>
      <c r="BL99" s="1">
        <f>SUM(BD99:BK99)</f>
        <v>14054827.439377958</v>
      </c>
      <c r="BM99" s="3"/>
      <c r="BN99">
        <v>251472</v>
      </c>
      <c r="BO99" s="30">
        <f t="shared" si="244"/>
        <v>256729</v>
      </c>
      <c r="BP99" s="30"/>
      <c r="BQ99">
        <v>2006</v>
      </c>
      <c r="BR99" s="42">
        <v>6743.076</v>
      </c>
      <c r="BS99" s="42">
        <v>5061.2660000000005</v>
      </c>
      <c r="BT99" s="42">
        <v>4007.9920000000002</v>
      </c>
      <c r="BU99" s="42">
        <v>1552.529</v>
      </c>
      <c r="BV99" s="42">
        <v>2050.5810000000001</v>
      </c>
      <c r="BW99" s="42">
        <v>489.30199999999996</v>
      </c>
      <c r="BX99" s="42">
        <v>209.05700000000002</v>
      </c>
      <c r="BY99" s="42">
        <v>335.17</v>
      </c>
      <c r="BZ99" s="42">
        <f t="shared" si="133"/>
        <v>20448.973000000002</v>
      </c>
      <c r="CB99" s="39">
        <v>2006</v>
      </c>
      <c r="CC99" s="39">
        <f t="shared" si="230"/>
        <v>0.32975132785397093</v>
      </c>
      <c r="CD99" s="39">
        <f t="shared" si="231"/>
        <v>0.24750709974530261</v>
      </c>
      <c r="CE99" s="39">
        <f t="shared" si="232"/>
        <v>0.19599967196396612</v>
      </c>
      <c r="CF99" s="39">
        <f t="shared" si="233"/>
        <v>7.5922101320198318E-2</v>
      </c>
      <c r="CG99" s="39">
        <f t="shared" si="234"/>
        <v>0.10027794549877883</v>
      </c>
      <c r="CH99" s="39">
        <f t="shared" si="235"/>
        <v>2.392794982906965E-2</v>
      </c>
      <c r="CI99" s="39">
        <f t="shared" si="236"/>
        <v>1.022334960293605E-2</v>
      </c>
      <c r="CJ99" s="39">
        <f t="shared" si="237"/>
        <v>1.6390554185777447E-2</v>
      </c>
      <c r="CK99" s="39">
        <f t="shared" si="238"/>
        <v>1</v>
      </c>
      <c r="CM99">
        <v>2006</v>
      </c>
      <c r="CN99" s="3">
        <f t="shared" si="251"/>
        <v>0.66352255261545323</v>
      </c>
      <c r="CO99" s="3">
        <f t="shared" si="245"/>
        <v>0.7276711872835685</v>
      </c>
      <c r="CP99" s="3">
        <f t="shared" si="246"/>
        <v>0.67828553550007087</v>
      </c>
      <c r="CQ99" s="3">
        <f t="shared" si="137"/>
        <v>0.69066986832452082</v>
      </c>
      <c r="CR99" s="3">
        <f t="shared" si="138"/>
        <v>0.67753090465580235</v>
      </c>
      <c r="CS99" s="3">
        <f t="shared" si="139"/>
        <v>0.705987304364176</v>
      </c>
      <c r="CT99" s="3">
        <f t="shared" si="140"/>
        <v>0.57694313034244249</v>
      </c>
      <c r="CU99" s="3">
        <f t="shared" si="141"/>
        <v>0.75028194647492319</v>
      </c>
      <c r="CV99" s="3">
        <f t="shared" si="247"/>
        <v>0.68731214224684811</v>
      </c>
      <c r="CX99" s="1">
        <v>2006</v>
      </c>
      <c r="CY99" s="3">
        <f t="shared" ref="CY99:CY109" si="252">CN99</f>
        <v>0.66352255261545323</v>
      </c>
      <c r="CZ99" s="18">
        <f t="shared" si="248"/>
        <v>0.7276711872835685</v>
      </c>
      <c r="DA99" s="18">
        <f t="shared" si="249"/>
        <v>0.67828553550007087</v>
      </c>
      <c r="DB99" s="3">
        <f>CQ99</f>
        <v>0.69066986832452082</v>
      </c>
      <c r="DC99" s="3">
        <f t="shared" si="228"/>
        <v>0.67753090465580235</v>
      </c>
      <c r="DD99" s="18">
        <f t="shared" si="220"/>
        <v>0.705987304364176</v>
      </c>
      <c r="DE99" s="18">
        <f t="shared" si="239"/>
        <v>0.57694313034244249</v>
      </c>
      <c r="DF99" s="3">
        <f t="shared" si="250"/>
        <v>0.75028194647492319</v>
      </c>
      <c r="DG99" s="3">
        <f t="shared" si="146"/>
        <v>0.68731214224684811</v>
      </c>
      <c r="DH99" s="37"/>
      <c r="DI99">
        <v>2006</v>
      </c>
      <c r="DJ99" s="1">
        <f t="shared" si="117"/>
        <v>14054.827439377957</v>
      </c>
      <c r="DK99">
        <v>217.88914397679815</v>
      </c>
      <c r="DM99">
        <v>2006</v>
      </c>
      <c r="DN99" s="1">
        <f t="shared" si="147"/>
        <v>15502.797520397131</v>
      </c>
      <c r="DO99" s="1">
        <f t="shared" si="148"/>
        <v>15551.083727761736</v>
      </c>
      <c r="DP99" s="1"/>
      <c r="DQ99" s="3">
        <f t="shared" si="149"/>
        <v>2.3374221396197772</v>
      </c>
      <c r="DR99" s="3">
        <f t="shared" si="150"/>
        <v>2.3733144507657964</v>
      </c>
      <c r="DS99" s="1"/>
      <c r="DT99" s="1">
        <v>37</v>
      </c>
      <c r="DU99" s="1">
        <f t="shared" si="180"/>
        <v>145.24123298231189</v>
      </c>
      <c r="DV99">
        <v>0</v>
      </c>
      <c r="DW99">
        <v>0.3</v>
      </c>
      <c r="DX99" s="1">
        <v>0</v>
      </c>
      <c r="DY99" s="2">
        <f t="shared" si="181"/>
        <v>2</v>
      </c>
      <c r="EA99" s="1">
        <v>152.25929146919432</v>
      </c>
      <c r="EB99">
        <v>1252098</v>
      </c>
      <c r="EI99">
        <v>2006</v>
      </c>
      <c r="EJ99">
        <v>1294538</v>
      </c>
      <c r="EK99">
        <v>1324308</v>
      </c>
      <c r="EL99">
        <v>1383541</v>
      </c>
      <c r="EM99" s="1">
        <f t="shared" si="151"/>
        <v>4002.3870000000002</v>
      </c>
      <c r="EN99" s="42">
        <f t="shared" si="152"/>
        <v>20448.973000000002</v>
      </c>
      <c r="EO99" s="1">
        <f t="shared" si="153"/>
        <v>16446.586000000003</v>
      </c>
      <c r="EP99" s="3">
        <f t="shared" si="241"/>
        <v>0.85457416143252796</v>
      </c>
      <c r="EQ99">
        <v>0.89</v>
      </c>
      <c r="ER99" s="4"/>
      <c r="EU99" s="3">
        <f t="shared" si="155"/>
        <v>0.19572557506922231</v>
      </c>
      <c r="FF99">
        <f t="shared" si="156"/>
        <v>2006</v>
      </c>
      <c r="FG99">
        <f t="shared" si="157"/>
        <v>4474183</v>
      </c>
      <c r="FH99">
        <f t="shared" si="158"/>
        <v>4465850.0223136377</v>
      </c>
      <c r="FI99" s="4">
        <f t="shared" si="159"/>
        <v>0.66352255261545323</v>
      </c>
      <c r="FJ99" s="4">
        <f t="shared" si="160"/>
        <v>0.66228676976407175</v>
      </c>
      <c r="FK99">
        <f t="shared" si="161"/>
        <v>2.2281808648229915</v>
      </c>
      <c r="FL99">
        <f t="shared" si="162"/>
        <v>2.2091752971230121</v>
      </c>
      <c r="FM99">
        <f t="shared" si="226"/>
        <v>43</v>
      </c>
      <c r="FN99">
        <v>14</v>
      </c>
      <c r="FO99">
        <v>0</v>
      </c>
      <c r="FQ99">
        <v>2006</v>
      </c>
      <c r="FR99">
        <f t="shared" si="163"/>
        <v>3682937.439377958</v>
      </c>
      <c r="FS99">
        <f t="shared" si="164"/>
        <v>3663780.0737059996</v>
      </c>
      <c r="FT99" s="3">
        <f t="shared" si="165"/>
        <v>0.7276711872835685</v>
      </c>
      <c r="FU99" s="3">
        <f t="shared" si="190"/>
        <v>0.72388609365838497</v>
      </c>
      <c r="FV99">
        <f t="shared" si="93"/>
        <v>3.1138904131790133</v>
      </c>
      <c r="FW99" s="39">
        <f t="shared" si="191"/>
        <v>2.9979560424260687</v>
      </c>
      <c r="FX99">
        <v>62</v>
      </c>
      <c r="FY99" s="1">
        <v>0</v>
      </c>
      <c r="FZ99" s="42">
        <v>0</v>
      </c>
      <c r="GA99" s="42"/>
      <c r="GB99" s="42"/>
      <c r="GC99">
        <v>2006</v>
      </c>
      <c r="GD99">
        <f t="shared" si="166"/>
        <v>2718563</v>
      </c>
      <c r="GE99">
        <f t="shared" si="167"/>
        <v>2767127.7505727964</v>
      </c>
      <c r="GF99">
        <f t="shared" si="168"/>
        <v>0.67828553550007087</v>
      </c>
      <c r="GG99" s="3">
        <f t="shared" si="169"/>
        <v>0.69040251342138315</v>
      </c>
      <c r="GH99">
        <f t="shared" si="118"/>
        <v>2.3191465546091967</v>
      </c>
      <c r="GI99">
        <f t="shared" si="170"/>
        <v>2.5372869319591995</v>
      </c>
      <c r="GJ99">
        <v>62</v>
      </c>
      <c r="GK99">
        <v>0</v>
      </c>
      <c r="GM99">
        <v>2006</v>
      </c>
      <c r="GN99">
        <f t="shared" si="171"/>
        <v>1072285</v>
      </c>
      <c r="GO99">
        <f t="shared" si="172"/>
        <v>1073585.3845651615</v>
      </c>
      <c r="GP99" s="3">
        <f t="shared" si="173"/>
        <v>0.69066986832452082</v>
      </c>
      <c r="GQ99" s="3">
        <f t="shared" si="192"/>
        <v>0.69150745948395265</v>
      </c>
      <c r="GR99">
        <f t="shared" si="87"/>
        <v>2.8656710159020076</v>
      </c>
      <c r="GS99" s="39">
        <f t="shared" si="193"/>
        <v>2.8884094687507824</v>
      </c>
      <c r="GT99">
        <v>62</v>
      </c>
      <c r="GU99">
        <v>0</v>
      </c>
      <c r="GV99" s="39">
        <v>0</v>
      </c>
      <c r="GW99" s="37"/>
      <c r="GX99">
        <v>2006</v>
      </c>
      <c r="GY99">
        <f t="shared" si="174"/>
        <v>1389331.9999999998</v>
      </c>
      <c r="GZ99">
        <f t="shared" si="175"/>
        <v>1385232.0835587932</v>
      </c>
      <c r="HA99">
        <f t="shared" si="176"/>
        <v>0.67753090465580224</v>
      </c>
      <c r="HB99" s="3">
        <f t="shared" si="194"/>
        <v>0.67553151207330664</v>
      </c>
      <c r="HC99" s="39">
        <f t="shared" si="88"/>
        <v>2.3837832074849192</v>
      </c>
      <c r="HD99">
        <f t="shared" si="195"/>
        <v>2.3493232611679828</v>
      </c>
      <c r="HE99" s="39">
        <f t="shared" si="240"/>
        <v>54</v>
      </c>
      <c r="HF99" s="39">
        <v>8</v>
      </c>
      <c r="HG99" s="39">
        <v>0</v>
      </c>
      <c r="HH99" s="37"/>
      <c r="HI99">
        <v>2006</v>
      </c>
      <c r="HJ99">
        <f t="shared" si="196"/>
        <v>345441.00000000006</v>
      </c>
      <c r="HK99">
        <f t="shared" si="197"/>
        <v>344838.22518316394</v>
      </c>
      <c r="HL99">
        <f t="shared" si="198"/>
        <v>0.70598730436417612</v>
      </c>
      <c r="HM99" s="3">
        <f t="shared" si="177"/>
        <v>0.70475539683705357</v>
      </c>
      <c r="HN99">
        <f t="shared" si="178"/>
        <v>2.7751191253673215</v>
      </c>
      <c r="HO99">
        <f t="shared" si="199"/>
        <v>2.7457673918526107</v>
      </c>
      <c r="HP99">
        <v>62</v>
      </c>
      <c r="HQ99">
        <v>0</v>
      </c>
      <c r="HS99">
        <v>2006</v>
      </c>
      <c r="HT99" s="1">
        <f t="shared" si="200"/>
        <v>120614</v>
      </c>
      <c r="HU99" s="1">
        <f t="shared" si="201"/>
        <v>119561.31107593949</v>
      </c>
      <c r="HV99" s="3">
        <f t="shared" si="202"/>
        <v>0.57694313034244249</v>
      </c>
      <c r="HW99" s="3">
        <f t="shared" si="203"/>
        <v>0.57190771452732736</v>
      </c>
      <c r="HX99" s="39">
        <f t="shared" si="90"/>
        <v>1.2636446671568209</v>
      </c>
      <c r="HY99" s="37">
        <f t="shared" si="204"/>
        <v>1.2244644932515309</v>
      </c>
      <c r="HZ99">
        <v>24</v>
      </c>
      <c r="IA99">
        <v>39</v>
      </c>
      <c r="IB99">
        <v>0</v>
      </c>
      <c r="IC99" s="37">
        <v>0.8</v>
      </c>
      <c r="ID99" s="37"/>
      <c r="IE99">
        <v>2006</v>
      </c>
      <c r="IF99" s="1">
        <f t="shared" si="205"/>
        <v>251472</v>
      </c>
      <c r="IG99">
        <f t="shared" si="206"/>
        <v>251553.44070065281</v>
      </c>
      <c r="IH99">
        <f t="shared" si="207"/>
        <v>0.75028194647492319</v>
      </c>
      <c r="II99" s="5">
        <f t="shared" si="208"/>
        <v>0.7505249297390959</v>
      </c>
      <c r="IJ99" s="37">
        <f t="shared" si="91"/>
        <v>2.3067273211921044</v>
      </c>
      <c r="IK99" s="39">
        <f t="shared" si="209"/>
        <v>2.3103084260140831</v>
      </c>
      <c r="IL99">
        <f t="shared" si="182"/>
        <v>26</v>
      </c>
      <c r="IM99">
        <f t="shared" si="229"/>
        <v>26</v>
      </c>
      <c r="IN99" s="39">
        <v>7</v>
      </c>
      <c r="IO99" s="39">
        <v>3</v>
      </c>
      <c r="IP99" s="1"/>
      <c r="IQ99">
        <v>2006</v>
      </c>
      <c r="IR99" s="42">
        <f t="shared" si="210"/>
        <v>14054827.439377958</v>
      </c>
      <c r="IS99" s="1">
        <f t="shared" si="211"/>
        <v>14071528.291676143</v>
      </c>
      <c r="IT99" s="1">
        <f t="shared" si="212"/>
        <v>14082185.234011963</v>
      </c>
      <c r="IU99" s="1"/>
      <c r="IV99">
        <v>2006</v>
      </c>
      <c r="IW99" s="3">
        <f t="shared" si="213"/>
        <v>0.68731214224684811</v>
      </c>
      <c r="IX99" s="3">
        <f t="shared" si="214"/>
        <v>0.6881288508560377</v>
      </c>
      <c r="IY99" s="3">
        <f t="shared" si="215"/>
        <v>0.68864999890273026</v>
      </c>
    </row>
    <row r="100" spans="1:259" x14ac:dyDescent="0.25">
      <c r="A100">
        <v>2007</v>
      </c>
      <c r="B100" s="42">
        <v>14396.4954953092</v>
      </c>
      <c r="C100" s="1">
        <f t="shared" si="92"/>
        <v>14397.009261976214</v>
      </c>
      <c r="D100" s="1"/>
      <c r="E100">
        <v>2007</v>
      </c>
      <c r="F100" s="3">
        <f t="shared" si="94"/>
        <v>0.69129243973699928</v>
      </c>
      <c r="G100" s="3">
        <f t="shared" si="82"/>
        <v>0.69131710983902595</v>
      </c>
      <c r="H100" s="3"/>
      <c r="I100">
        <v>2007</v>
      </c>
      <c r="J100">
        <f t="shared" si="83"/>
        <v>2.7610418557250194</v>
      </c>
      <c r="K100">
        <f t="shared" si="84"/>
        <v>2.7616421369455093</v>
      </c>
      <c r="N100">
        <v>63</v>
      </c>
      <c r="Q100" s="1">
        <v>14376.15755747991</v>
      </c>
      <c r="R100">
        <v>1</v>
      </c>
      <c r="S100">
        <v>0</v>
      </c>
      <c r="V100" s="1"/>
      <c r="X100" s="1">
        <v>4166.3853182578305</v>
      </c>
      <c r="Y100" s="29">
        <f t="shared" si="119"/>
        <v>20825.477999999996</v>
      </c>
      <c r="Z100" s="28">
        <f t="shared" si="120"/>
        <v>1.2500967728467023</v>
      </c>
      <c r="AA100" s="42"/>
      <c r="AC100">
        <v>2007</v>
      </c>
      <c r="AD100" s="8">
        <f t="shared" si="121"/>
        <v>4576588</v>
      </c>
      <c r="AE100" s="8">
        <f t="shared" si="122"/>
        <v>3748982.5418039593</v>
      </c>
      <c r="AF100" s="8">
        <f t="shared" si="123"/>
        <v>2831421.0000000005</v>
      </c>
      <c r="AG100" s="8">
        <f t="shared" si="124"/>
        <v>1085033.9535052406</v>
      </c>
      <c r="AH100" s="8">
        <f t="shared" si="125"/>
        <v>1423222</v>
      </c>
      <c r="AI100" s="8">
        <f t="shared" si="126"/>
        <v>352062</v>
      </c>
      <c r="AJ100" s="8">
        <f t="shared" si="127"/>
        <v>122232</v>
      </c>
      <c r="AK100" s="8">
        <f t="shared" si="128"/>
        <v>256954</v>
      </c>
      <c r="AL100" s="1">
        <f t="shared" si="129"/>
        <v>14396495.4953092</v>
      </c>
      <c r="AM100" s="9"/>
      <c r="AN100" s="9"/>
      <c r="AO100" s="8"/>
      <c r="AP100">
        <v>122232</v>
      </c>
      <c r="AQ100" s="8">
        <v>127573.74764162442</v>
      </c>
      <c r="AR100" s="1">
        <v>256954</v>
      </c>
      <c r="AS100" s="9"/>
      <c r="AT100" s="8">
        <v>352062</v>
      </c>
      <c r="AU100" s="4"/>
      <c r="AV100" s="4"/>
      <c r="AW100" s="1"/>
      <c r="AX100" s="1">
        <v>4576588</v>
      </c>
      <c r="AY100">
        <v>2831421</v>
      </c>
      <c r="BA100">
        <v>3503750</v>
      </c>
      <c r="BC100">
        <v>2007</v>
      </c>
      <c r="BD100">
        <v>4576588</v>
      </c>
      <c r="BE100" s="20">
        <f t="shared" si="242"/>
        <v>3748982.5418039598</v>
      </c>
      <c r="BF100">
        <f t="shared" si="227"/>
        <v>2831421</v>
      </c>
      <c r="BG100">
        <v>1095467</v>
      </c>
      <c r="BH100" s="8">
        <v>1423222</v>
      </c>
      <c r="BI100" s="1">
        <f t="shared" si="218"/>
        <v>352062</v>
      </c>
      <c r="BJ100">
        <v>122232</v>
      </c>
      <c r="BK100" s="37">
        <f t="shared" si="243"/>
        <v>256954</v>
      </c>
      <c r="BL100" s="1">
        <f>SUM(BD100:BK100)</f>
        <v>14406928.54180396</v>
      </c>
      <c r="BM100" s="3"/>
      <c r="BN100">
        <v>256954</v>
      </c>
      <c r="BO100" s="30">
        <f t="shared" si="244"/>
        <v>260729</v>
      </c>
      <c r="BP100" s="30"/>
      <c r="BQ100">
        <v>2007</v>
      </c>
      <c r="BR100" s="42">
        <v>6834.5259999999998</v>
      </c>
      <c r="BS100" s="42">
        <v>5153.5219999999999</v>
      </c>
      <c r="BT100" s="42">
        <v>4111.018</v>
      </c>
      <c r="BU100" s="42">
        <v>1570.6190000000001</v>
      </c>
      <c r="BV100" s="42">
        <v>2106.1390000000001</v>
      </c>
      <c r="BW100" s="42">
        <v>493.262</v>
      </c>
      <c r="BX100" s="42">
        <v>213.74799999999999</v>
      </c>
      <c r="BY100" s="42">
        <v>342.64400000000001</v>
      </c>
      <c r="BZ100" s="42">
        <f t="shared" si="133"/>
        <v>20825.477999999996</v>
      </c>
      <c r="CB100" s="39">
        <v>2007</v>
      </c>
      <c r="CC100" s="39">
        <f t="shared" si="230"/>
        <v>0.32818099061159611</v>
      </c>
      <c r="CD100" s="39">
        <f t="shared" si="231"/>
        <v>0.24746236316880701</v>
      </c>
      <c r="CE100" s="39">
        <f t="shared" si="232"/>
        <v>0.19740329609721327</v>
      </c>
      <c r="CF100" s="39">
        <f t="shared" si="233"/>
        <v>7.5418148865538673E-2</v>
      </c>
      <c r="CG100" s="39">
        <f t="shared" si="234"/>
        <v>0.10113280473082061</v>
      </c>
      <c r="CH100" s="39">
        <f t="shared" si="235"/>
        <v>2.3685506762437823E-2</v>
      </c>
      <c r="CI100" s="39">
        <f t="shared" si="236"/>
        <v>1.0263774017575973E-2</v>
      </c>
      <c r="CJ100" s="39">
        <f t="shared" si="237"/>
        <v>1.6453115746010733E-2</v>
      </c>
      <c r="CK100" s="39">
        <f t="shared" si="238"/>
        <v>1</v>
      </c>
      <c r="CM100">
        <v>2007</v>
      </c>
      <c r="CN100" s="3">
        <f t="shared" si="251"/>
        <v>0.66962771083173878</v>
      </c>
      <c r="CO100" s="3">
        <f t="shared" si="245"/>
        <v>0.72746027703072957</v>
      </c>
      <c r="CP100" s="3">
        <f t="shared" si="246"/>
        <v>0.68873962604882788</v>
      </c>
      <c r="CQ100" s="3">
        <f t="shared" si="137"/>
        <v>0.69747468991524986</v>
      </c>
      <c r="CR100" s="3">
        <f t="shared" si="138"/>
        <v>0.67574932138856925</v>
      </c>
      <c r="CS100" s="3">
        <f t="shared" si="139"/>
        <v>0.71374239248107496</v>
      </c>
      <c r="CT100" s="3">
        <f t="shared" si="140"/>
        <v>0.57185096468738894</v>
      </c>
      <c r="CU100" s="3">
        <f t="shared" si="141"/>
        <v>0.74991536405131853</v>
      </c>
      <c r="CV100" s="3">
        <f t="shared" si="247"/>
        <v>0.69179341486442536</v>
      </c>
      <c r="CX100" s="1">
        <v>2007</v>
      </c>
      <c r="CY100" s="3">
        <f t="shared" si="252"/>
        <v>0.66962771083173878</v>
      </c>
      <c r="CZ100" s="18">
        <f t="shared" si="248"/>
        <v>0.72746027703072957</v>
      </c>
      <c r="DA100" s="18">
        <f t="shared" si="249"/>
        <v>0.68873962604882788</v>
      </c>
      <c r="DB100" s="25">
        <f>DB99+(DB103-DB99)/4</f>
        <v>0.69083205634545397</v>
      </c>
      <c r="DC100" s="3">
        <f t="shared" si="228"/>
        <v>0.67574932138856925</v>
      </c>
      <c r="DD100" s="18">
        <f t="shared" si="220"/>
        <v>0.71374239248107496</v>
      </c>
      <c r="DE100" s="18">
        <f t="shared" si="239"/>
        <v>0.57185096468738894</v>
      </c>
      <c r="DF100" s="3">
        <f t="shared" si="250"/>
        <v>0.74991536405131853</v>
      </c>
      <c r="DG100" s="3">
        <f t="shared" si="146"/>
        <v>0.69129243973699916</v>
      </c>
      <c r="DH100" s="37"/>
      <c r="DI100">
        <v>2007</v>
      </c>
      <c r="DJ100" s="1">
        <f t="shared" si="117"/>
        <v>14396.4954953092</v>
      </c>
      <c r="DK100">
        <v>221.99529152258086</v>
      </c>
      <c r="DM100">
        <v>2007</v>
      </c>
      <c r="DN100" s="1">
        <f t="shared" si="147"/>
        <v>15420.092452007742</v>
      </c>
      <c r="DO100" s="1">
        <f t="shared" si="148"/>
        <v>15537.256360639645</v>
      </c>
      <c r="DP100" s="1"/>
      <c r="DQ100" s="3">
        <f t="shared" si="149"/>
        <v>2.278305032309937</v>
      </c>
      <c r="DR100" s="3">
        <f t="shared" si="150"/>
        <v>2.3629268987179688</v>
      </c>
      <c r="DS100" s="1"/>
      <c r="DT100" s="1">
        <v>38</v>
      </c>
      <c r="DU100" s="1">
        <f t="shared" si="180"/>
        <v>149.71617941843601</v>
      </c>
      <c r="DV100">
        <v>0</v>
      </c>
      <c r="DW100">
        <v>0.3</v>
      </c>
      <c r="DX100" s="1">
        <v>0</v>
      </c>
      <c r="DY100" s="2">
        <f t="shared" si="181"/>
        <v>2</v>
      </c>
      <c r="EA100" s="1">
        <v>148.46360184119681</v>
      </c>
      <c r="EB100">
        <v>1299202</v>
      </c>
      <c r="EI100">
        <v>2007</v>
      </c>
      <c r="EJ100">
        <v>1336479</v>
      </c>
      <c r="EK100">
        <v>1327564</v>
      </c>
      <c r="EL100">
        <v>1382818</v>
      </c>
      <c r="EM100" s="1">
        <f t="shared" si="151"/>
        <v>4046.8609999999999</v>
      </c>
      <c r="EN100" s="42">
        <f t="shared" si="152"/>
        <v>20825.477999999996</v>
      </c>
      <c r="EO100" s="1">
        <f t="shared" si="153"/>
        <v>16778.616999999995</v>
      </c>
      <c r="EP100" s="3">
        <f t="shared" si="241"/>
        <v>0.85802634956797719</v>
      </c>
      <c r="EQ100">
        <v>0.89</v>
      </c>
      <c r="ER100" s="4"/>
      <c r="EU100" s="3">
        <f t="shared" si="155"/>
        <v>0.19432259850170069</v>
      </c>
      <c r="FF100">
        <f t="shared" si="156"/>
        <v>2007</v>
      </c>
      <c r="FG100">
        <f t="shared" si="157"/>
        <v>4576588</v>
      </c>
      <c r="FH100">
        <f t="shared" si="158"/>
        <v>4549016.4700098056</v>
      </c>
      <c r="FI100" s="4">
        <f t="shared" si="159"/>
        <v>0.66962771083173878</v>
      </c>
      <c r="FJ100" s="4">
        <f t="shared" si="160"/>
        <v>0.66559355689184674</v>
      </c>
      <c r="FK100">
        <f t="shared" si="161"/>
        <v>2.3266234468283851</v>
      </c>
      <c r="FL100">
        <f t="shared" si="162"/>
        <v>2.2606995059311799</v>
      </c>
      <c r="FM100">
        <f t="shared" si="226"/>
        <v>43</v>
      </c>
      <c r="FN100">
        <v>15</v>
      </c>
      <c r="FO100">
        <v>0</v>
      </c>
      <c r="FQ100">
        <v>2007</v>
      </c>
      <c r="FR100">
        <f t="shared" si="163"/>
        <v>3748982.5418039593</v>
      </c>
      <c r="FS100">
        <f t="shared" si="164"/>
        <v>3740726.9382090508</v>
      </c>
      <c r="FT100" s="3">
        <f t="shared" si="165"/>
        <v>0.72746027703072957</v>
      </c>
      <c r="FU100" s="3">
        <f t="shared" si="190"/>
        <v>0.72585834274289518</v>
      </c>
      <c r="FV100">
        <f t="shared" si="93"/>
        <v>3.1070978073248758</v>
      </c>
      <c r="FW100" s="39">
        <f t="shared" si="191"/>
        <v>3.0568366164362115</v>
      </c>
      <c r="FX100">
        <v>63</v>
      </c>
      <c r="FY100" s="1">
        <v>0</v>
      </c>
      <c r="FZ100" s="42">
        <v>0</v>
      </c>
      <c r="GA100" s="42"/>
      <c r="GB100" s="42"/>
      <c r="GC100">
        <v>2007</v>
      </c>
      <c r="GD100">
        <f t="shared" si="166"/>
        <v>2831421.0000000005</v>
      </c>
      <c r="GE100">
        <f t="shared" si="167"/>
        <v>2850807.9143131445</v>
      </c>
      <c r="GF100">
        <f t="shared" si="168"/>
        <v>0.68873962604882799</v>
      </c>
      <c r="GG100" s="3">
        <f t="shared" si="169"/>
        <v>0.69345546877030084</v>
      </c>
      <c r="GH100">
        <f t="shared" si="118"/>
        <v>2.5048728484768232</v>
      </c>
      <c r="GI100">
        <f t="shared" si="170"/>
        <v>2.5992409072760871</v>
      </c>
      <c r="GJ100">
        <v>63</v>
      </c>
      <c r="GK100">
        <v>0</v>
      </c>
      <c r="GM100">
        <v>2007</v>
      </c>
      <c r="GN100">
        <f t="shared" si="171"/>
        <v>1085033.9535052406</v>
      </c>
      <c r="GO100">
        <f t="shared" si="172"/>
        <v>1089508.4137530176</v>
      </c>
      <c r="GP100" s="3">
        <f t="shared" si="173"/>
        <v>0.69083205634545386</v>
      </c>
      <c r="GQ100" s="3">
        <f t="shared" si="192"/>
        <v>0.69368090781597413</v>
      </c>
      <c r="GR100">
        <f t="shared" si="87"/>
        <v>2.8700381015345524</v>
      </c>
      <c r="GS100" s="39">
        <f t="shared" si="193"/>
        <v>2.9496685092761599</v>
      </c>
      <c r="GT100">
        <v>63</v>
      </c>
      <c r="GU100">
        <v>0</v>
      </c>
      <c r="GV100" s="39">
        <v>0</v>
      </c>
      <c r="GW100" s="37"/>
      <c r="GX100">
        <v>2007</v>
      </c>
      <c r="GY100">
        <f t="shared" si="174"/>
        <v>1423222</v>
      </c>
      <c r="GZ100">
        <f t="shared" si="175"/>
        <v>1426204.4566014935</v>
      </c>
      <c r="HA100">
        <f t="shared" si="176"/>
        <v>0.67574932138856925</v>
      </c>
      <c r="HB100" s="3">
        <f t="shared" si="194"/>
        <v>0.67716539915052776</v>
      </c>
      <c r="HC100" s="39">
        <f t="shared" si="88"/>
        <v>2.353029895156435</v>
      </c>
      <c r="HD100">
        <f t="shared" si="195"/>
        <v>2.3774096642773226</v>
      </c>
      <c r="HE100" s="39">
        <f t="shared" si="240"/>
        <v>54</v>
      </c>
      <c r="HF100" s="39">
        <v>9</v>
      </c>
      <c r="HG100" s="39">
        <v>0</v>
      </c>
      <c r="HH100" s="37"/>
      <c r="HI100">
        <v>2007</v>
      </c>
      <c r="HJ100">
        <f t="shared" si="196"/>
        <v>352062</v>
      </c>
      <c r="HK100">
        <f t="shared" si="197"/>
        <v>349024.48711950582</v>
      </c>
      <c r="HL100">
        <f t="shared" si="198"/>
        <v>0.71374239248107496</v>
      </c>
      <c r="HM100" s="3">
        <f t="shared" si="177"/>
        <v>0.70758438136224933</v>
      </c>
      <c r="HN100">
        <f t="shared" si="178"/>
        <v>2.9798728805193861</v>
      </c>
      <c r="HO100">
        <f t="shared" si="199"/>
        <v>2.8143402308423573</v>
      </c>
      <c r="HP100">
        <v>63</v>
      </c>
      <c r="HQ100">
        <v>0</v>
      </c>
      <c r="HS100">
        <v>2007</v>
      </c>
      <c r="HT100" s="1">
        <f t="shared" si="200"/>
        <v>122232</v>
      </c>
      <c r="HU100" s="1">
        <f t="shared" si="201"/>
        <v>122101.72885678311</v>
      </c>
      <c r="HV100" s="3">
        <f t="shared" si="202"/>
        <v>0.57185096468738894</v>
      </c>
      <c r="HW100" s="3">
        <f t="shared" si="203"/>
        <v>0.57124150334404589</v>
      </c>
      <c r="HX100" s="39">
        <f t="shared" si="90"/>
        <v>1.2240277050792399</v>
      </c>
      <c r="HY100" s="37">
        <f t="shared" si="204"/>
        <v>1.2193433892629226</v>
      </c>
      <c r="HZ100">
        <v>24</v>
      </c>
      <c r="IA100">
        <v>40</v>
      </c>
      <c r="IB100">
        <v>0</v>
      </c>
      <c r="IC100" s="37">
        <v>0.9</v>
      </c>
      <c r="ID100" s="37"/>
      <c r="IE100">
        <v>2007</v>
      </c>
      <c r="IF100" s="1">
        <f t="shared" si="205"/>
        <v>256954</v>
      </c>
      <c r="IG100">
        <f t="shared" si="206"/>
        <v>258556.04486123298</v>
      </c>
      <c r="IH100">
        <f t="shared" si="207"/>
        <v>0.74991536405131853</v>
      </c>
      <c r="II100" s="5">
        <f t="shared" si="208"/>
        <v>0.75459090152237585</v>
      </c>
      <c r="IJ100" s="37">
        <f t="shared" si="91"/>
        <v>2.3013443956330728</v>
      </c>
      <c r="IK100" s="39">
        <f t="shared" si="209"/>
        <v>2.3718532555535381</v>
      </c>
      <c r="IL100">
        <f t="shared" si="182"/>
        <v>26</v>
      </c>
      <c r="IM100">
        <f t="shared" si="229"/>
        <v>26</v>
      </c>
      <c r="IN100" s="39">
        <v>7</v>
      </c>
      <c r="IO100" s="39">
        <v>4</v>
      </c>
      <c r="IP100" s="1"/>
      <c r="IQ100">
        <v>2007</v>
      </c>
      <c r="IR100" s="42">
        <f t="shared" si="210"/>
        <v>14396495.4953092</v>
      </c>
      <c r="IS100" s="1">
        <f t="shared" si="211"/>
        <v>14385946.453724034</v>
      </c>
      <c r="IT100" s="1">
        <f t="shared" si="212"/>
        <v>14397009.261976214</v>
      </c>
      <c r="IU100" s="1"/>
      <c r="IV100">
        <v>2007</v>
      </c>
      <c r="IW100" s="3">
        <f t="shared" si="213"/>
        <v>0.69129243973699928</v>
      </c>
      <c r="IX100" s="3">
        <f t="shared" si="214"/>
        <v>0.69078589474508278</v>
      </c>
      <c r="IY100" s="3">
        <f t="shared" si="215"/>
        <v>0.69131710983902595</v>
      </c>
    </row>
    <row r="101" spans="1:259" x14ac:dyDescent="0.25">
      <c r="A101">
        <v>2008</v>
      </c>
      <c r="B101" s="42">
        <v>14693.759597917013</v>
      </c>
      <c r="C101" s="1">
        <f t="shared" si="92"/>
        <v>14741.937695144134</v>
      </c>
      <c r="D101" s="1"/>
      <c r="E101">
        <v>2008</v>
      </c>
      <c r="F101" s="3">
        <f t="shared" si="94"/>
        <v>0.69157238373270391</v>
      </c>
      <c r="G101" s="3">
        <f t="shared" si="82"/>
        <v>0.69383992059561739</v>
      </c>
      <c r="H101" s="3"/>
      <c r="I101">
        <v>2008</v>
      </c>
      <c r="J101">
        <f t="shared" si="83"/>
        <v>2.7678722637657791</v>
      </c>
      <c r="K101">
        <f t="shared" si="84"/>
        <v>2.8247724318064709</v>
      </c>
      <c r="N101">
        <v>64</v>
      </c>
      <c r="Q101" s="1">
        <v>14685.546433858675</v>
      </c>
      <c r="R101">
        <v>1</v>
      </c>
      <c r="S101">
        <v>0</v>
      </c>
      <c r="V101" s="1"/>
      <c r="X101" s="1">
        <v>4219.5050000000001</v>
      </c>
      <c r="Y101" s="29">
        <f t="shared" si="119"/>
        <v>21246.885999999999</v>
      </c>
      <c r="Z101" s="28">
        <f t="shared" si="120"/>
        <v>1.247807046779537</v>
      </c>
      <c r="AA101" s="42"/>
      <c r="AC101">
        <v>2008</v>
      </c>
      <c r="AD101" s="8">
        <f t="shared" si="121"/>
        <v>4642255.9999999991</v>
      </c>
      <c r="AE101" s="8">
        <f t="shared" si="122"/>
        <v>3818617.2266906872</v>
      </c>
      <c r="AF101" s="8">
        <f t="shared" si="123"/>
        <v>2921109</v>
      </c>
      <c r="AG101" s="8">
        <f t="shared" si="124"/>
        <v>1097758.3712263263</v>
      </c>
      <c r="AH101" s="8">
        <f t="shared" si="125"/>
        <v>1469629</v>
      </c>
      <c r="AI101" s="8">
        <f t="shared" si="126"/>
        <v>355805</v>
      </c>
      <c r="AJ101" s="8">
        <f t="shared" si="127"/>
        <v>125550.00000000001</v>
      </c>
      <c r="AK101" s="8">
        <f t="shared" si="128"/>
        <v>263035</v>
      </c>
      <c r="AL101" s="1">
        <f t="shared" si="129"/>
        <v>14693759.597917013</v>
      </c>
      <c r="AM101" s="9"/>
      <c r="AN101" s="9"/>
      <c r="AO101" s="8"/>
      <c r="AP101">
        <v>125550</v>
      </c>
      <c r="AQ101" s="8">
        <v>131791.31263605901</v>
      </c>
      <c r="AR101" s="1">
        <v>263035</v>
      </c>
      <c r="AS101" s="9"/>
      <c r="AT101" s="8"/>
      <c r="AU101" s="4"/>
      <c r="AV101" s="4"/>
      <c r="AW101" s="1"/>
      <c r="AX101" s="1">
        <v>4642256</v>
      </c>
      <c r="AY101">
        <v>2921109</v>
      </c>
      <c r="BA101">
        <v>3573063</v>
      </c>
      <c r="BC101">
        <v>2008</v>
      </c>
      <c r="BD101">
        <v>4642256</v>
      </c>
      <c r="BE101" s="20">
        <f t="shared" si="242"/>
        <v>3818617.2266906872</v>
      </c>
      <c r="BF101">
        <f t="shared" si="227"/>
        <v>2921109</v>
      </c>
      <c r="BG101">
        <v>1117326</v>
      </c>
      <c r="BH101" s="7">
        <v>1469629</v>
      </c>
      <c r="BI101" s="17">
        <f>BI100+(BI103-BI100)/3</f>
        <v>355805</v>
      </c>
      <c r="BJ101">
        <v>125550</v>
      </c>
      <c r="BK101" s="37">
        <f t="shared" si="243"/>
        <v>263035</v>
      </c>
      <c r="BL101" s="1">
        <f>SUM(BD101:BK101)</f>
        <v>14713327.226690687</v>
      </c>
      <c r="BM101" s="3"/>
      <c r="BN101">
        <v>263035</v>
      </c>
      <c r="BO101" s="30">
        <f t="shared" si="244"/>
        <v>264729</v>
      </c>
      <c r="BP101" s="30"/>
      <c r="BQ101">
        <v>2008</v>
      </c>
      <c r="BR101" s="42">
        <v>6943.8310000000001</v>
      </c>
      <c r="BS101" s="42">
        <v>5256.375</v>
      </c>
      <c r="BT101" s="42">
        <v>4219.5050000000001</v>
      </c>
      <c r="BU101" s="42">
        <v>1588.665</v>
      </c>
      <c r="BV101" s="42">
        <v>2171.6999999999998</v>
      </c>
      <c r="BW101" s="42">
        <v>498.56799999999998</v>
      </c>
      <c r="BX101" s="42">
        <v>219.874</v>
      </c>
      <c r="BY101" s="42">
        <v>348.36799999999999</v>
      </c>
      <c r="BZ101" s="42">
        <f t="shared" si="133"/>
        <v>21246.885999999999</v>
      </c>
      <c r="CB101" s="39">
        <v>2008</v>
      </c>
      <c r="CC101" s="39">
        <f t="shared" si="230"/>
        <v>0.3268164097082274</v>
      </c>
      <c r="CD101" s="39">
        <f t="shared" si="231"/>
        <v>0.24739507709506231</v>
      </c>
      <c r="CE101" s="39">
        <f t="shared" si="232"/>
        <v>0.19859404338122774</v>
      </c>
      <c r="CF101" s="39">
        <f t="shared" si="233"/>
        <v>7.4771663009817066E-2</v>
      </c>
      <c r="CG101" s="39">
        <f t="shared" si="234"/>
        <v>0.10221262541720232</v>
      </c>
      <c r="CH101" s="39">
        <f t="shared" si="235"/>
        <v>2.3465462185846907E-2</v>
      </c>
      <c r="CI101" s="39">
        <f t="shared" si="236"/>
        <v>1.0348528250210407E-2</v>
      </c>
      <c r="CJ101" s="39">
        <f t="shared" si="237"/>
        <v>1.6396190952405919E-2</v>
      </c>
      <c r="CK101" s="39">
        <f t="shared" si="238"/>
        <v>1</v>
      </c>
      <c r="CM101">
        <v>2008</v>
      </c>
      <c r="CN101" s="3">
        <f t="shared" si="251"/>
        <v>0.66854392049576084</v>
      </c>
      <c r="CO101" s="3">
        <f t="shared" si="245"/>
        <v>0.72647351581473685</v>
      </c>
      <c r="CP101" s="3">
        <f t="shared" si="246"/>
        <v>0.69228712846649065</v>
      </c>
      <c r="CQ101" s="3">
        <f t="shared" si="137"/>
        <v>0.70331127078396016</v>
      </c>
      <c r="CR101" s="3">
        <f t="shared" si="138"/>
        <v>0.67671823916747254</v>
      </c>
      <c r="CS101" s="25">
        <f t="shared" si="139"/>
        <v>0.71365390478329938</v>
      </c>
      <c r="CT101" s="3">
        <f t="shared" si="140"/>
        <v>0.57100885052348171</v>
      </c>
      <c r="CU101" s="3">
        <f t="shared" si="141"/>
        <v>0.75504925825563773</v>
      </c>
      <c r="CV101" s="3">
        <f t="shared" si="247"/>
        <v>0.69249334828128162</v>
      </c>
      <c r="CX101" s="1">
        <v>2008</v>
      </c>
      <c r="CY101" s="3">
        <f t="shared" si="252"/>
        <v>0.66854392049576084</v>
      </c>
      <c r="CZ101" s="18">
        <f t="shared" si="248"/>
        <v>0.72647351581473685</v>
      </c>
      <c r="DA101" s="18">
        <f t="shared" si="249"/>
        <v>0.69228712846649065</v>
      </c>
      <c r="DB101" s="25">
        <f>DB100+(DB103-DB99)/4</f>
        <v>0.69099424436638712</v>
      </c>
      <c r="DC101" s="3">
        <f t="shared" si="228"/>
        <v>0.67671823916747254</v>
      </c>
      <c r="DD101" s="18">
        <f t="shared" si="220"/>
        <v>0.71365390478329938</v>
      </c>
      <c r="DE101" s="18">
        <f t="shared" si="239"/>
        <v>0.57100885052348171</v>
      </c>
      <c r="DF101" s="3">
        <f t="shared" si="250"/>
        <v>0.75504925825563773</v>
      </c>
      <c r="DG101" s="3">
        <f t="shared" si="146"/>
        <v>0.69157238373270391</v>
      </c>
      <c r="DH101" s="37"/>
      <c r="DI101">
        <v>2008</v>
      </c>
      <c r="DJ101" s="1">
        <f t="shared" si="117"/>
        <v>14693.759597917013</v>
      </c>
      <c r="DK101">
        <v>225.09774034396995</v>
      </c>
      <c r="DM101">
        <v>2008</v>
      </c>
      <c r="DN101" s="1">
        <f t="shared" si="147"/>
        <v>15319.274746803383</v>
      </c>
      <c r="DO101" s="1">
        <f t="shared" si="148"/>
        <v>15511.551241462415</v>
      </c>
      <c r="DP101" s="1"/>
      <c r="DQ101" s="3">
        <f t="shared" si="149"/>
        <v>2.2098864243133018</v>
      </c>
      <c r="DR101" s="3">
        <f t="shared" si="150"/>
        <v>2.343850511773427</v>
      </c>
      <c r="DS101" s="1"/>
      <c r="DT101" s="1">
        <v>39</v>
      </c>
      <c r="DU101" s="1">
        <f t="shared" si="180"/>
        <v>155.1420825124099</v>
      </c>
      <c r="DV101">
        <v>0</v>
      </c>
      <c r="DW101">
        <v>0.3</v>
      </c>
      <c r="DX101" s="1">
        <v>0</v>
      </c>
      <c r="DY101" s="2">
        <f t="shared" si="181"/>
        <v>2</v>
      </c>
      <c r="EA101" s="1">
        <v>158.4314834400223</v>
      </c>
      <c r="EB101">
        <v>1348100</v>
      </c>
      <c r="EI101">
        <v>2008</v>
      </c>
      <c r="EJ101">
        <v>1383093</v>
      </c>
      <c r="EK101">
        <v>1334683</v>
      </c>
      <c r="EL101">
        <v>1383120</v>
      </c>
      <c r="EM101" s="1">
        <f t="shared" si="151"/>
        <v>4100.8959999999997</v>
      </c>
      <c r="EN101" s="42">
        <f t="shared" si="152"/>
        <v>21246.885999999999</v>
      </c>
      <c r="EO101" s="1">
        <f t="shared" si="153"/>
        <v>17145.989999999998</v>
      </c>
      <c r="EP101" s="3">
        <f t="shared" si="241"/>
        <v>0.85697936356646742</v>
      </c>
      <c r="EQ101">
        <v>0.89</v>
      </c>
      <c r="ER101" s="4"/>
      <c r="EU101" s="3">
        <f t="shared" si="155"/>
        <v>0.19301162532711852</v>
      </c>
      <c r="FF101">
        <f t="shared" si="156"/>
        <v>2008</v>
      </c>
      <c r="FG101">
        <f t="shared" si="157"/>
        <v>4642255.9999999991</v>
      </c>
      <c r="FH101">
        <f t="shared" si="158"/>
        <v>4643791.1433225963</v>
      </c>
      <c r="FI101" s="4">
        <f t="shared" si="159"/>
        <v>0.66854392049576072</v>
      </c>
      <c r="FJ101" s="4">
        <f t="shared" si="160"/>
        <v>0.66876500066355249</v>
      </c>
      <c r="FK101">
        <f t="shared" si="161"/>
        <v>2.3085608235722046</v>
      </c>
      <c r="FL101">
        <f t="shared" si="162"/>
        <v>2.3122237147393476</v>
      </c>
      <c r="FM101">
        <f t="shared" si="226"/>
        <v>43</v>
      </c>
      <c r="FN101">
        <v>16</v>
      </c>
      <c r="FO101">
        <v>0</v>
      </c>
      <c r="FQ101">
        <v>2008</v>
      </c>
      <c r="FR101">
        <f t="shared" si="163"/>
        <v>3818617.2266906872</v>
      </c>
      <c r="FS101">
        <f t="shared" si="164"/>
        <v>3825209.6123925908</v>
      </c>
      <c r="FT101" s="3">
        <f t="shared" si="165"/>
        <v>0.72647351581473685</v>
      </c>
      <c r="FU101" s="3">
        <f t="shared" si="190"/>
        <v>0.72772768540916333</v>
      </c>
      <c r="FV101">
        <f t="shared" si="93"/>
        <v>3.0758663286707693</v>
      </c>
      <c r="FW101" s="39">
        <f t="shared" si="191"/>
        <v>3.1157171904463543</v>
      </c>
      <c r="FX101">
        <v>64</v>
      </c>
      <c r="FY101" s="1">
        <v>0</v>
      </c>
      <c r="FZ101" s="42">
        <v>0</v>
      </c>
      <c r="GA101" s="42"/>
      <c r="GB101" s="42"/>
      <c r="GC101">
        <v>2008</v>
      </c>
      <c r="GD101">
        <f t="shared" si="166"/>
        <v>2921109</v>
      </c>
      <c r="GE101">
        <f t="shared" si="167"/>
        <v>2938251.2099440871</v>
      </c>
      <c r="GF101">
        <f t="shared" si="168"/>
        <v>0.69228712846649065</v>
      </c>
      <c r="GG101" s="3">
        <f t="shared" si="169"/>
        <v>0.69634974006289529</v>
      </c>
      <c r="GH101">
        <f t="shared" si="118"/>
        <v>2.5751411277417318</v>
      </c>
      <c r="GI101">
        <f t="shared" si="170"/>
        <v>2.6611948825929752</v>
      </c>
      <c r="GJ101">
        <v>64</v>
      </c>
      <c r="GK101">
        <v>0</v>
      </c>
      <c r="GM101">
        <v>2008</v>
      </c>
      <c r="GN101">
        <f t="shared" si="171"/>
        <v>1097758.3712263263</v>
      </c>
      <c r="GO101">
        <f t="shared" si="172"/>
        <v>1105294.1566520205</v>
      </c>
      <c r="GP101" s="3">
        <f t="shared" si="173"/>
        <v>0.69099424436638712</v>
      </c>
      <c r="GQ101" s="3">
        <f t="shared" si="192"/>
        <v>0.69573771478066204</v>
      </c>
      <c r="GR101">
        <f t="shared" si="87"/>
        <v>2.8744222787168372</v>
      </c>
      <c r="GS101" s="39">
        <f t="shared" si="193"/>
        <v>3.0109275498015364</v>
      </c>
      <c r="GT101">
        <v>64</v>
      </c>
      <c r="GU101">
        <v>0</v>
      </c>
      <c r="GV101" s="39">
        <v>0</v>
      </c>
      <c r="GW101" s="37"/>
      <c r="GX101">
        <v>2008</v>
      </c>
      <c r="GY101">
        <f t="shared" si="174"/>
        <v>1469629</v>
      </c>
      <c r="GZ101">
        <f t="shared" si="175"/>
        <v>1474066.6337851749</v>
      </c>
      <c r="HA101">
        <f t="shared" si="176"/>
        <v>0.67671823916747254</v>
      </c>
      <c r="HB101" s="3">
        <f t="shared" si="194"/>
        <v>0.67876163088141783</v>
      </c>
      <c r="HC101" s="39">
        <f t="shared" si="88"/>
        <v>2.3696578468583205</v>
      </c>
      <c r="HD101">
        <f t="shared" si="195"/>
        <v>2.4054960673866628</v>
      </c>
      <c r="HE101" s="39">
        <f t="shared" si="240"/>
        <v>54</v>
      </c>
      <c r="HF101" s="39">
        <v>10</v>
      </c>
      <c r="HG101" s="39">
        <v>0</v>
      </c>
      <c r="HH101" s="37"/>
      <c r="HI101">
        <v>2008</v>
      </c>
      <c r="HJ101">
        <f t="shared" si="196"/>
        <v>355805</v>
      </c>
      <c r="HK101">
        <f t="shared" si="197"/>
        <v>354106.15569930041</v>
      </c>
      <c r="HL101">
        <f t="shared" si="198"/>
        <v>0.71365390478329938</v>
      </c>
      <c r="HM101" s="3">
        <f t="shared" si="177"/>
        <v>0.71024645725217106</v>
      </c>
      <c r="HN101">
        <f t="shared" si="178"/>
        <v>2.9773113412416472</v>
      </c>
      <c r="HO101">
        <f t="shared" si="199"/>
        <v>2.8829130698321048</v>
      </c>
      <c r="HP101">
        <v>64</v>
      </c>
      <c r="HQ101">
        <v>0</v>
      </c>
      <c r="HS101">
        <v>2008</v>
      </c>
      <c r="HT101" s="1">
        <f t="shared" si="200"/>
        <v>125550.00000000001</v>
      </c>
      <c r="HU101" s="1">
        <f t="shared" si="201"/>
        <v>125454.26321568976</v>
      </c>
      <c r="HV101" s="3">
        <f t="shared" si="202"/>
        <v>0.57100885052348171</v>
      </c>
      <c r="HW101" s="3">
        <f t="shared" si="203"/>
        <v>0.57057343394712323</v>
      </c>
      <c r="HX101" s="39">
        <f t="shared" si="90"/>
        <v>1.2175583659867208</v>
      </c>
      <c r="HY101" s="37">
        <f t="shared" si="204"/>
        <v>1.2142222852743143</v>
      </c>
      <c r="HZ101">
        <v>24</v>
      </c>
      <c r="IA101">
        <v>41</v>
      </c>
      <c r="IB101">
        <v>0</v>
      </c>
      <c r="IC101" s="37">
        <v>1</v>
      </c>
      <c r="ID101" s="37"/>
      <c r="IE101">
        <v>2008</v>
      </c>
      <c r="IF101" s="1">
        <f t="shared" si="205"/>
        <v>263035</v>
      </c>
      <c r="IG101">
        <f t="shared" si="206"/>
        <v>264221.30281260383</v>
      </c>
      <c r="IH101">
        <f t="shared" si="207"/>
        <v>0.75504925825563773</v>
      </c>
      <c r="II101" s="5">
        <f t="shared" si="208"/>
        <v>0.75845457336093969</v>
      </c>
      <c r="IJ101" s="37">
        <f t="shared" si="91"/>
        <v>2.3789916848659791</v>
      </c>
      <c r="IK101" s="39">
        <f t="shared" si="209"/>
        <v>2.4333980850929926</v>
      </c>
      <c r="IL101">
        <f t="shared" si="182"/>
        <v>26</v>
      </c>
      <c r="IM101">
        <f t="shared" si="229"/>
        <v>26</v>
      </c>
      <c r="IN101" s="39">
        <v>7</v>
      </c>
      <c r="IO101" s="39">
        <v>5</v>
      </c>
      <c r="IP101" s="1"/>
      <c r="IQ101">
        <v>2008</v>
      </c>
      <c r="IR101" s="42">
        <f t="shared" si="210"/>
        <v>14693759.597917013</v>
      </c>
      <c r="IS101" s="1">
        <f t="shared" si="211"/>
        <v>14730394.477824064</v>
      </c>
      <c r="IT101" s="1">
        <f t="shared" si="212"/>
        <v>14741937.695144134</v>
      </c>
      <c r="IU101" s="1"/>
      <c r="IV101">
        <v>2008</v>
      </c>
      <c r="IW101" s="3">
        <f t="shared" si="213"/>
        <v>0.69157238373270391</v>
      </c>
      <c r="IX101" s="3">
        <f t="shared" si="214"/>
        <v>0.69329663075445813</v>
      </c>
      <c r="IY101" s="3">
        <f t="shared" si="215"/>
        <v>0.69383992059561739</v>
      </c>
    </row>
    <row r="102" spans="1:259" x14ac:dyDescent="0.25">
      <c r="A102">
        <v>2009</v>
      </c>
      <c r="B102" s="42">
        <v>15094.884402818456</v>
      </c>
      <c r="C102" s="1">
        <f t="shared" si="92"/>
        <v>15100.301038456928</v>
      </c>
      <c r="D102" s="1"/>
      <c r="E102">
        <v>2009</v>
      </c>
      <c r="F102" s="3">
        <f t="shared" si="94"/>
        <v>0.69597546066336657</v>
      </c>
      <c r="G102" s="3">
        <f t="shared" ref="G102:G122" si="253">0.735*EXP(K102)/(1+EXP(K102))</f>
        <v>0.69622520391300868</v>
      </c>
      <c r="H102" s="3"/>
      <c r="I102">
        <v>2009</v>
      </c>
      <c r="J102">
        <f t="shared" ref="J102:J107" si="254">LN(F102/(0.735-F102))</f>
        <v>2.8811237400277787</v>
      </c>
      <c r="K102">
        <f t="shared" ref="K102:K108" si="255">K$1+K$2*N102</f>
        <v>2.8879027266674324</v>
      </c>
      <c r="N102">
        <v>65</v>
      </c>
      <c r="Q102" s="1">
        <v>15102.776215562195</v>
      </c>
      <c r="R102" s="2">
        <v>0.5</v>
      </c>
      <c r="S102">
        <v>0</v>
      </c>
      <c r="V102" s="1"/>
      <c r="X102" s="1">
        <v>4328.7709999999997</v>
      </c>
      <c r="Y102" s="29">
        <f t="shared" si="119"/>
        <v>21688.816999999999</v>
      </c>
      <c r="Z102" s="28">
        <f t="shared" si="120"/>
        <v>1.2493525074760747</v>
      </c>
      <c r="AA102" s="42"/>
      <c r="AC102">
        <v>2009</v>
      </c>
      <c r="AD102" s="8">
        <f t="shared" si="121"/>
        <v>4721039</v>
      </c>
      <c r="AE102" s="8">
        <f t="shared" si="122"/>
        <v>3937287.4364376324</v>
      </c>
      <c r="AF102" s="8">
        <f t="shared" si="123"/>
        <v>3048522</v>
      </c>
      <c r="AG102" s="8">
        <f t="shared" si="124"/>
        <v>1112002.9663808243</v>
      </c>
      <c r="AH102" s="8">
        <f t="shared" si="125"/>
        <v>1516034.9999999998</v>
      </c>
      <c r="AI102" s="8">
        <f t="shared" si="126"/>
        <v>359548</v>
      </c>
      <c r="AJ102" s="8">
        <f t="shared" si="127"/>
        <v>131466</v>
      </c>
      <c r="AK102" s="8">
        <f t="shared" si="128"/>
        <v>268984</v>
      </c>
      <c r="AL102" s="1">
        <f t="shared" si="129"/>
        <v>15094884.402818456</v>
      </c>
      <c r="AM102" s="9"/>
      <c r="AN102" s="9"/>
      <c r="AO102" s="8"/>
      <c r="AP102">
        <v>131466</v>
      </c>
      <c r="AQ102" s="8">
        <v>136056.40810131998</v>
      </c>
      <c r="AR102" s="1">
        <v>268984</v>
      </c>
      <c r="AS102" s="9"/>
      <c r="AT102" s="8"/>
      <c r="AU102" s="4"/>
      <c r="AV102" s="4"/>
      <c r="AW102" s="1"/>
      <c r="AX102" s="1">
        <v>4721039</v>
      </c>
      <c r="AY102">
        <v>3048522</v>
      </c>
      <c r="BA102">
        <v>3691185</v>
      </c>
      <c r="BC102">
        <v>2009</v>
      </c>
      <c r="BD102">
        <v>4721039</v>
      </c>
      <c r="BE102" s="20">
        <f>BA$110+BA$111*BA102</f>
        <v>3937287.4364376324</v>
      </c>
      <c r="BF102">
        <f t="shared" si="227"/>
        <v>3048522</v>
      </c>
      <c r="BG102">
        <v>1096337</v>
      </c>
      <c r="BH102" s="8">
        <v>1516035</v>
      </c>
      <c r="BI102" s="17">
        <f>BI101+(BI103-BI100)/3</f>
        <v>359548</v>
      </c>
      <c r="BJ102">
        <v>131466</v>
      </c>
      <c r="BK102" s="37">
        <f t="shared" si="243"/>
        <v>268984</v>
      </c>
      <c r="BL102" s="1">
        <f>SUM(BD102:BK102)</f>
        <v>15079218.436437633</v>
      </c>
      <c r="BM102" s="3"/>
      <c r="BN102">
        <v>268984</v>
      </c>
      <c r="BO102" s="30">
        <f t="shared" si="244"/>
        <v>268729</v>
      </c>
      <c r="BP102" s="30"/>
      <c r="BQ102">
        <v>2009</v>
      </c>
      <c r="BR102" s="42">
        <v>7053.8</v>
      </c>
      <c r="BS102" s="42">
        <v>5371.9</v>
      </c>
      <c r="BT102" s="42">
        <v>4328.8</v>
      </c>
      <c r="BU102" s="42">
        <v>1608.902</v>
      </c>
      <c r="BV102" s="42">
        <v>2240.25</v>
      </c>
      <c r="BW102" s="42">
        <v>504.35299999999995</v>
      </c>
      <c r="BX102" s="42">
        <v>226.02699999999999</v>
      </c>
      <c r="BY102" s="42">
        <v>354.78500000000003</v>
      </c>
      <c r="BZ102" s="42">
        <f t="shared" si="133"/>
        <v>21688.816999999999</v>
      </c>
      <c r="CB102" s="39">
        <v>2009</v>
      </c>
      <c r="CC102" s="39">
        <f t="shared" si="230"/>
        <v>0.3252275124088142</v>
      </c>
      <c r="CD102" s="39">
        <f t="shared" si="231"/>
        <v>0.24768063652342126</v>
      </c>
      <c r="CE102" s="39">
        <f t="shared" si="232"/>
        <v>0.19958672711379327</v>
      </c>
      <c r="CF102" s="39">
        <f t="shared" si="233"/>
        <v>7.4181178254212762E-2</v>
      </c>
      <c r="CG102" s="39">
        <f t="shared" si="234"/>
        <v>0.10329055752556721</v>
      </c>
      <c r="CH102" s="39">
        <f t="shared" si="235"/>
        <v>2.3254057609504473E-2</v>
      </c>
      <c r="CI102" s="39">
        <f t="shared" si="236"/>
        <v>1.0421361386377136E-2</v>
      </c>
      <c r="CJ102" s="39">
        <f t="shared" si="237"/>
        <v>1.6357969178309728E-2</v>
      </c>
      <c r="CK102" s="39">
        <f t="shared" si="238"/>
        <v>1</v>
      </c>
      <c r="CM102">
        <v>2009</v>
      </c>
      <c r="CN102" s="3">
        <f t="shared" si="251"/>
        <v>0.66929016983753431</v>
      </c>
      <c r="CO102" s="3">
        <f t="shared" si="245"/>
        <v>0.73294131246628436</v>
      </c>
      <c r="CP102" s="3">
        <f t="shared" si="246"/>
        <v>0.70424182221400844</v>
      </c>
      <c r="CQ102" s="3">
        <f t="shared" si="137"/>
        <v>0.68141937793600849</v>
      </c>
      <c r="CR102" s="3">
        <f t="shared" si="138"/>
        <v>0.67672581185135583</v>
      </c>
      <c r="CS102" s="25">
        <f t="shared" si="139"/>
        <v>0.71288958328789565</v>
      </c>
      <c r="CT102" s="3">
        <f t="shared" si="140"/>
        <v>0.58163847681914116</v>
      </c>
      <c r="CU102" s="3">
        <f t="shared" si="141"/>
        <v>0.75816057612356769</v>
      </c>
      <c r="CV102" s="3">
        <f t="shared" si="247"/>
        <v>0.69525315449144298</v>
      </c>
      <c r="CX102" s="1">
        <v>2009</v>
      </c>
      <c r="CY102" s="3">
        <f t="shared" si="252"/>
        <v>0.66929016983753431</v>
      </c>
      <c r="CZ102" s="18">
        <f t="shared" si="248"/>
        <v>0.73294131246628436</v>
      </c>
      <c r="DA102" s="18">
        <f t="shared" si="249"/>
        <v>0.70424182221400844</v>
      </c>
      <c r="DB102" s="25">
        <f>DB101+(DB103-DB99)/4</f>
        <v>0.69115643238732027</v>
      </c>
      <c r="DC102" s="3">
        <f t="shared" si="228"/>
        <v>0.67672581185135583</v>
      </c>
      <c r="DD102" s="18">
        <f t="shared" si="220"/>
        <v>0.71288958328789565</v>
      </c>
      <c r="DE102" s="18">
        <f t="shared" si="239"/>
        <v>0.58163847681914116</v>
      </c>
      <c r="DF102" s="3">
        <f t="shared" si="250"/>
        <v>0.75816057612356769</v>
      </c>
      <c r="DG102" s="3">
        <f t="shared" si="146"/>
        <v>0.69597546066336657</v>
      </c>
      <c r="DH102" s="37"/>
      <c r="DI102">
        <v>2009</v>
      </c>
      <c r="DJ102" s="1">
        <f t="shared" si="117"/>
        <v>15094.884402818456</v>
      </c>
      <c r="DK102">
        <v>225.43394553661889</v>
      </c>
      <c r="DM102">
        <v>2009</v>
      </c>
      <c r="DN102" s="1">
        <f t="shared" si="147"/>
        <v>14934.459881953569</v>
      </c>
      <c r="DO102" s="1">
        <f t="shared" si="148"/>
        <v>15107.993917300573</v>
      </c>
      <c r="DP102" s="1"/>
      <c r="DQ102" s="3">
        <f t="shared" si="149"/>
        <v>1.9782795358426011</v>
      </c>
      <c r="DR102" s="3">
        <f t="shared" si="150"/>
        <v>2.0775863166537265</v>
      </c>
      <c r="DS102" s="1"/>
      <c r="DT102" s="1">
        <v>40</v>
      </c>
      <c r="DU102" s="1">
        <f t="shared" si="180"/>
        <v>149.74857166746111</v>
      </c>
      <c r="DV102">
        <v>0.4</v>
      </c>
      <c r="DW102">
        <v>0</v>
      </c>
      <c r="DX102" s="1">
        <v>0</v>
      </c>
      <c r="DY102" s="2">
        <f t="shared" si="181"/>
        <v>1.6679771530301979</v>
      </c>
      <c r="EA102" s="1">
        <v>145.47191363022944</v>
      </c>
      <c r="EB102">
        <v>1370586</v>
      </c>
      <c r="EI102">
        <v>2009</v>
      </c>
      <c r="EJ102">
        <v>1425684</v>
      </c>
      <c r="EK102">
        <v>1346100</v>
      </c>
      <c r="EL102">
        <v>1386256</v>
      </c>
      <c r="EM102" s="1">
        <f t="shared" si="151"/>
        <v>4158.04</v>
      </c>
      <c r="EN102" s="42">
        <f t="shared" si="152"/>
        <v>21688.816999999999</v>
      </c>
      <c r="EO102" s="1">
        <f t="shared" si="153"/>
        <v>17530.776999999998</v>
      </c>
      <c r="EP102" s="3">
        <f t="shared" si="241"/>
        <v>0.86105050579437847</v>
      </c>
      <c r="EQ102">
        <v>0.89</v>
      </c>
      <c r="ER102" s="4"/>
      <c r="EU102" s="3">
        <f t="shared" si="155"/>
        <v>0.19171354528003995</v>
      </c>
      <c r="FF102">
        <f t="shared" si="156"/>
        <v>2009</v>
      </c>
      <c r="FG102">
        <f t="shared" si="157"/>
        <v>4721039</v>
      </c>
      <c r="FH102">
        <f t="shared" si="158"/>
        <v>4738780.1412180634</v>
      </c>
      <c r="FI102" s="4">
        <f t="shared" si="159"/>
        <v>0.66929016983753431</v>
      </c>
      <c r="FJ102" s="4">
        <f t="shared" si="160"/>
        <v>0.67180528810259199</v>
      </c>
      <c r="FK102">
        <f t="shared" si="161"/>
        <v>2.3209691665159409</v>
      </c>
      <c r="FL102">
        <f t="shared" si="162"/>
        <v>2.363747923547515</v>
      </c>
      <c r="FM102">
        <f t="shared" si="226"/>
        <v>43</v>
      </c>
      <c r="FN102">
        <v>17</v>
      </c>
      <c r="FO102">
        <v>0</v>
      </c>
      <c r="FQ102">
        <v>2009</v>
      </c>
      <c r="FR102">
        <f t="shared" si="163"/>
        <v>3937287.4364376324</v>
      </c>
      <c r="FS102">
        <f t="shared" si="164"/>
        <v>3918795.5581414741</v>
      </c>
      <c r="FT102" s="3">
        <f t="shared" si="165"/>
        <v>0.73294131246628436</v>
      </c>
      <c r="FU102" s="3">
        <f t="shared" si="190"/>
        <v>0.72949897766925564</v>
      </c>
      <c r="FV102">
        <f t="shared" si="93"/>
        <v>3.2990575143467158</v>
      </c>
      <c r="FW102" s="39">
        <f t="shared" si="191"/>
        <v>3.1745977644564971</v>
      </c>
      <c r="FX102">
        <v>65</v>
      </c>
      <c r="FY102" s="1">
        <v>0</v>
      </c>
      <c r="FZ102" s="42">
        <v>0</v>
      </c>
      <c r="GA102" s="42"/>
      <c r="GB102" s="42"/>
      <c r="GC102">
        <v>2009</v>
      </c>
      <c r="GD102">
        <f t="shared" si="166"/>
        <v>3048522</v>
      </c>
      <c r="GE102">
        <f t="shared" si="167"/>
        <v>3026230.5501243598</v>
      </c>
      <c r="GF102">
        <f t="shared" si="168"/>
        <v>0.70424182221400844</v>
      </c>
      <c r="GG102" s="3">
        <f t="shared" si="169"/>
        <v>0.69909225423312693</v>
      </c>
      <c r="GH102">
        <f t="shared" si="118"/>
        <v>2.8494652932215918</v>
      </c>
      <c r="GI102">
        <f t="shared" si="170"/>
        <v>2.7231488579098628</v>
      </c>
      <c r="GJ102">
        <v>65</v>
      </c>
      <c r="GK102">
        <v>0</v>
      </c>
      <c r="GM102">
        <v>2009</v>
      </c>
      <c r="GN102">
        <f t="shared" si="171"/>
        <v>1112002.9663808243</v>
      </c>
      <c r="GO102">
        <f t="shared" si="172"/>
        <v>1122504.3270607456</v>
      </c>
      <c r="GP102" s="3">
        <f t="shared" si="173"/>
        <v>0.69115643238732027</v>
      </c>
      <c r="GQ102" s="3">
        <f t="shared" si="192"/>
        <v>0.69768346801778192</v>
      </c>
      <c r="GR102">
        <f t="shared" ref="GR102:GR108" si="256">LN(GP102/(0.73-GP102))</f>
        <v>2.8788236903659401</v>
      </c>
      <c r="GS102" s="39">
        <f t="shared" si="193"/>
        <v>3.0721865903269139</v>
      </c>
      <c r="GT102">
        <v>65</v>
      </c>
      <c r="GU102">
        <v>0</v>
      </c>
      <c r="GV102" s="39">
        <v>0</v>
      </c>
      <c r="GW102" s="37"/>
      <c r="GX102">
        <v>2009</v>
      </c>
      <c r="GY102">
        <f t="shared" si="174"/>
        <v>1516034.9999999998</v>
      </c>
      <c r="GZ102">
        <f t="shared" si="175"/>
        <v>1524088.8651559781</v>
      </c>
      <c r="HA102">
        <f t="shared" si="176"/>
        <v>0.67672581185135572</v>
      </c>
      <c r="HB102" s="3">
        <f t="shared" si="194"/>
        <v>0.6803208861314487</v>
      </c>
      <c r="HC102" s="39">
        <f t="shared" si="88"/>
        <v>2.3697887103991908</v>
      </c>
      <c r="HD102">
        <f t="shared" si="195"/>
        <v>2.4335824704960025</v>
      </c>
      <c r="HE102" s="39">
        <f t="shared" si="240"/>
        <v>54</v>
      </c>
      <c r="HF102" s="39">
        <v>11</v>
      </c>
      <c r="HG102" s="39">
        <v>0</v>
      </c>
      <c r="HH102" s="37"/>
      <c r="HI102">
        <v>2009</v>
      </c>
      <c r="HJ102">
        <f t="shared" si="196"/>
        <v>359548</v>
      </c>
      <c r="HK102">
        <f t="shared" si="197"/>
        <v>359477.72797498642</v>
      </c>
      <c r="HL102">
        <f t="shared" si="198"/>
        <v>0.71288958328789565</v>
      </c>
      <c r="HM102" s="3">
        <f t="shared" si="177"/>
        <v>0.71275025225385091</v>
      </c>
      <c r="HN102">
        <f t="shared" si="178"/>
        <v>2.9554288421581609</v>
      </c>
      <c r="HO102">
        <f t="shared" si="199"/>
        <v>2.9514859088218524</v>
      </c>
      <c r="HP102">
        <v>65</v>
      </c>
      <c r="HQ102">
        <v>0</v>
      </c>
      <c r="HS102">
        <v>2009</v>
      </c>
      <c r="HT102" s="1">
        <f t="shared" si="200"/>
        <v>131466</v>
      </c>
      <c r="HU102" s="1">
        <f t="shared" si="201"/>
        <v>131584.84179874841</v>
      </c>
      <c r="HV102" s="3">
        <f t="shared" si="202"/>
        <v>0.58163847681914116</v>
      </c>
      <c r="HW102" s="3">
        <f t="shared" si="203"/>
        <v>0.5821642626710456</v>
      </c>
      <c r="HX102" s="39">
        <f t="shared" ref="HX102:HX110" si="257">LN(HV102/(0.74-HV102))</f>
        <v>1.3009685402114022</v>
      </c>
      <c r="HY102" s="37">
        <f t="shared" si="204"/>
        <v>1.3051977911052273</v>
      </c>
      <c r="HZ102">
        <v>24</v>
      </c>
      <c r="IA102">
        <v>42</v>
      </c>
      <c r="IB102">
        <v>0</v>
      </c>
      <c r="IC102" s="37">
        <v>0.8</v>
      </c>
      <c r="ID102" s="37"/>
      <c r="IE102">
        <v>2009</v>
      </c>
      <c r="IF102" s="1">
        <f t="shared" si="205"/>
        <v>268984</v>
      </c>
      <c r="IG102">
        <f t="shared" si="206"/>
        <v>270390.12573966215</v>
      </c>
      <c r="IH102">
        <f t="shared" si="207"/>
        <v>0.75816057612356769</v>
      </c>
      <c r="II102" s="5">
        <f t="shared" si="208"/>
        <v>0.76212389401936986</v>
      </c>
      <c r="IJ102" s="37">
        <f t="shared" ref="IJ102:IJ108" si="258">LN(IH102/(0.825-IH102))</f>
        <v>2.4286021208116462</v>
      </c>
      <c r="IK102" s="39">
        <f t="shared" si="209"/>
        <v>2.4949429146324476</v>
      </c>
      <c r="IL102">
        <f t="shared" si="182"/>
        <v>26</v>
      </c>
      <c r="IM102">
        <f t="shared" si="229"/>
        <v>26</v>
      </c>
      <c r="IN102" s="39">
        <v>7</v>
      </c>
      <c r="IO102" s="39">
        <v>6</v>
      </c>
      <c r="IP102" s="1"/>
      <c r="IQ102">
        <v>2009</v>
      </c>
      <c r="IR102" s="42">
        <f t="shared" si="210"/>
        <v>15094884.402818456</v>
      </c>
      <c r="IS102" s="1">
        <f t="shared" si="211"/>
        <v>15091852.13721402</v>
      </c>
      <c r="IT102" s="1">
        <f t="shared" si="212"/>
        <v>15100301.038456928</v>
      </c>
      <c r="IU102" s="1"/>
      <c r="IV102">
        <v>2009</v>
      </c>
      <c r="IW102" s="3">
        <f t="shared" si="213"/>
        <v>0.69597546066336657</v>
      </c>
      <c r="IX102" s="3">
        <f t="shared" si="214"/>
        <v>0.69583565287189342</v>
      </c>
      <c r="IY102" s="3">
        <f t="shared" si="215"/>
        <v>0.69622520391300868</v>
      </c>
    </row>
    <row r="103" spans="1:259" x14ac:dyDescent="0.25">
      <c r="A103">
        <v>2010</v>
      </c>
      <c r="B103" s="42">
        <v>15367.833000000001</v>
      </c>
      <c r="C103" s="1">
        <f>G103*Y103</f>
        <v>15386.567441593335</v>
      </c>
      <c r="D103" s="1"/>
      <c r="E103">
        <v>2010</v>
      </c>
      <c r="F103" s="3">
        <f t="shared" si="94"/>
        <v>0.69762907492462434</v>
      </c>
      <c r="G103" s="3">
        <f t="shared" si="253"/>
        <v>0.6984795325758747</v>
      </c>
      <c r="H103" s="3"/>
      <c r="I103">
        <v>2010</v>
      </c>
      <c r="J103">
        <f t="shared" si="254"/>
        <v>2.9267945525473182</v>
      </c>
      <c r="K103">
        <f t="shared" si="255"/>
        <v>2.9510330215283949</v>
      </c>
      <c r="N103">
        <v>66</v>
      </c>
      <c r="Q103" s="1">
        <v>15380.052584817384</v>
      </c>
      <c r="R103" s="2">
        <v>0.5</v>
      </c>
      <c r="S103">
        <v>0</v>
      </c>
      <c r="V103" s="1"/>
      <c r="X103" s="1">
        <v>4404.7439999999997</v>
      </c>
      <c r="Y103" s="29">
        <f t="shared" si="119"/>
        <v>22028.659</v>
      </c>
      <c r="Z103" s="11"/>
      <c r="AA103" s="42"/>
      <c r="AC103">
        <v>2010</v>
      </c>
      <c r="AD103" s="8">
        <f t="shared" si="121"/>
        <v>4791490.0000000009</v>
      </c>
      <c r="AE103" s="8">
        <f t="shared" si="122"/>
        <v>3978321.9999999991</v>
      </c>
      <c r="AF103" s="8">
        <f t="shared" si="123"/>
        <v>3132341</v>
      </c>
      <c r="AG103" s="8">
        <f t="shared" si="124"/>
        <v>1124998</v>
      </c>
      <c r="AH103" s="8">
        <f>BV103*DC103*1000</f>
        <v>1566463</v>
      </c>
      <c r="AI103" s="8">
        <f t="shared" si="126"/>
        <v>363291</v>
      </c>
      <c r="AJ103" s="8">
        <f t="shared" si="127"/>
        <v>134791</v>
      </c>
      <c r="AK103" s="8">
        <f t="shared" si="128"/>
        <v>276137</v>
      </c>
      <c r="AL103" s="1">
        <f t="shared" si="129"/>
        <v>15367833</v>
      </c>
      <c r="AM103" s="9"/>
      <c r="AN103" s="9"/>
      <c r="AO103" s="8">
        <v>1566465</v>
      </c>
      <c r="AP103">
        <v>134791</v>
      </c>
      <c r="AQ103" s="8">
        <v>138900.90917713969</v>
      </c>
      <c r="AR103" s="8">
        <v>276137</v>
      </c>
      <c r="AS103" s="9"/>
      <c r="AT103" s="8"/>
      <c r="AU103" s="4"/>
      <c r="AV103" s="4"/>
      <c r="AW103" s="1"/>
      <c r="AX103" s="1">
        <v>4791490</v>
      </c>
      <c r="AY103">
        <v>3132341</v>
      </c>
      <c r="AZ103">
        <v>3978322</v>
      </c>
      <c r="BA103">
        <v>3732030</v>
      </c>
      <c r="BC103">
        <v>2010</v>
      </c>
      <c r="BD103">
        <v>4791490</v>
      </c>
      <c r="BE103" s="7">
        <f>AZ103</f>
        <v>3978322</v>
      </c>
      <c r="BF103">
        <v>3132341</v>
      </c>
      <c r="BG103">
        <v>1124998</v>
      </c>
      <c r="BH103">
        <v>1566463</v>
      </c>
      <c r="BI103">
        <v>363291</v>
      </c>
      <c r="BJ103">
        <v>134791</v>
      </c>
      <c r="BK103" s="37">
        <f t="shared" ref="BK103:BK109" si="259">AR103</f>
        <v>276137</v>
      </c>
      <c r="BL103">
        <f t="shared" ref="BL103:BL109" si="260">SUM(BD103:BK103)</f>
        <v>15367833</v>
      </c>
      <c r="BM103" s="1">
        <f t="shared" ref="BM103:BM109" si="261">BL103-BF103</f>
        <v>12235492</v>
      </c>
      <c r="BN103" s="37">
        <v>287134</v>
      </c>
      <c r="BO103" s="30">
        <f t="shared" si="244"/>
        <v>272729</v>
      </c>
      <c r="BP103" s="30"/>
      <c r="BQ103">
        <v>2010</v>
      </c>
      <c r="BR103" s="42">
        <v>7144.3</v>
      </c>
      <c r="BS103" s="42">
        <v>5461.1009999999997</v>
      </c>
      <c r="BT103" s="42">
        <v>4404.7</v>
      </c>
      <c r="BU103" s="42">
        <v>1627.3220000000001</v>
      </c>
      <c r="BV103" s="42">
        <v>2290.8450000000003</v>
      </c>
      <c r="BW103" s="42">
        <v>508.84699999999998</v>
      </c>
      <c r="BX103" s="42">
        <v>229.77799999999999</v>
      </c>
      <c r="BY103" s="42">
        <v>361.76600000000002</v>
      </c>
      <c r="BZ103" s="42">
        <f t="shared" si="133"/>
        <v>22028.659</v>
      </c>
      <c r="CB103" s="39">
        <v>2010</v>
      </c>
      <c r="CC103" s="39">
        <f t="shared" si="230"/>
        <v>0.32431842537487188</v>
      </c>
      <c r="CD103" s="39">
        <f t="shared" si="231"/>
        <v>0.24790891719736546</v>
      </c>
      <c r="CE103" s="39">
        <f t="shared" si="232"/>
        <v>0.19995316101629246</v>
      </c>
      <c r="CF103" s="39">
        <f t="shared" si="233"/>
        <v>7.3872948870832317E-2</v>
      </c>
      <c r="CG103" s="39">
        <f t="shared" si="234"/>
        <v>0.10399384728775367</v>
      </c>
      <c r="CH103" s="39">
        <f t="shared" si="235"/>
        <v>2.3099318029299921E-2</v>
      </c>
      <c r="CI103" s="39">
        <f t="shared" si="236"/>
        <v>1.0430866445388254E-2</v>
      </c>
      <c r="CJ103" s="39">
        <f t="shared" si="237"/>
        <v>1.6422515778196031E-2</v>
      </c>
      <c r="CK103" s="39">
        <f t="shared" si="238"/>
        <v>1</v>
      </c>
      <c r="CM103">
        <v>2010</v>
      </c>
      <c r="CN103" s="3">
        <f t="shared" si="251"/>
        <v>0.67067312402894619</v>
      </c>
      <c r="CO103" s="3">
        <f t="shared" si="135"/>
        <v>0.72848350543232943</v>
      </c>
      <c r="CP103" s="3">
        <f t="shared" si="246"/>
        <v>0.71113605920948075</v>
      </c>
      <c r="CQ103" s="3">
        <f t="shared" si="137"/>
        <v>0.69131862040825354</v>
      </c>
      <c r="CR103" s="3">
        <f t="shared" si="138"/>
        <v>0.68379266165978048</v>
      </c>
      <c r="CS103" s="3">
        <f t="shared" si="139"/>
        <v>0.71394937967601269</v>
      </c>
      <c r="CT103" s="3">
        <f t="shared" si="140"/>
        <v>0.5866140361566381</v>
      </c>
      <c r="CU103" s="3">
        <f t="shared" si="141"/>
        <v>0.76330279794121059</v>
      </c>
      <c r="CV103" s="3">
        <f>BL103/BZ103/1000</f>
        <v>0.69762907492462434</v>
      </c>
      <c r="CX103" s="1">
        <v>2010</v>
      </c>
      <c r="CY103" s="3">
        <f t="shared" si="252"/>
        <v>0.67067312402894619</v>
      </c>
      <c r="CZ103" s="18">
        <f t="shared" si="248"/>
        <v>0.72848350543232943</v>
      </c>
      <c r="DA103" s="18">
        <f t="shared" si="249"/>
        <v>0.71113605920948075</v>
      </c>
      <c r="DB103" s="18">
        <f t="shared" ref="DB103:DB109" si="262">CQ103</f>
        <v>0.69131862040825354</v>
      </c>
      <c r="DC103" s="3">
        <f t="shared" si="228"/>
        <v>0.68379266165978048</v>
      </c>
      <c r="DD103" s="18">
        <f t="shared" si="220"/>
        <v>0.71394937967601269</v>
      </c>
      <c r="DE103" s="18">
        <f t="shared" si="239"/>
        <v>0.5866140361566381</v>
      </c>
      <c r="DF103" s="3">
        <f t="shared" ref="DF103:DF109" si="263">CU103</f>
        <v>0.76330279794121059</v>
      </c>
      <c r="DG103" s="3">
        <f t="shared" si="146"/>
        <v>0.69762907492462434</v>
      </c>
      <c r="DH103" s="37"/>
      <c r="DI103">
        <v>2010</v>
      </c>
      <c r="DJ103" s="1">
        <f t="shared" si="117"/>
        <v>15367.833000000001</v>
      </c>
      <c r="DK103">
        <v>228.77414734609314</v>
      </c>
      <c r="DM103">
        <v>2010</v>
      </c>
      <c r="DN103" s="1">
        <f t="shared" si="147"/>
        <v>14886.55865443704</v>
      </c>
      <c r="DO103" s="1">
        <f t="shared" si="148"/>
        <v>14884.634554692895</v>
      </c>
      <c r="DP103" s="1"/>
      <c r="DQ103" s="3">
        <f t="shared" si="149"/>
        <v>1.952141113719118</v>
      </c>
      <c r="DR103" s="3">
        <f t="shared" si="150"/>
        <v>1.9511018579681878</v>
      </c>
      <c r="DS103" s="1"/>
      <c r="DT103" s="1">
        <v>41</v>
      </c>
      <c r="DU103" s="1">
        <f t="shared" si="180"/>
        <v>140.8019933813838</v>
      </c>
      <c r="DV103">
        <v>0.9</v>
      </c>
      <c r="DW103">
        <v>0</v>
      </c>
      <c r="DX103" s="1">
        <v>0</v>
      </c>
      <c r="DY103" s="2">
        <f t="shared" si="181"/>
        <v>2</v>
      </c>
      <c r="EA103" s="1">
        <v>138.50188340807176</v>
      </c>
      <c r="EB103">
        <v>1398166</v>
      </c>
      <c r="EI103">
        <v>2010</v>
      </c>
      <c r="EJ103">
        <v>1454012</v>
      </c>
      <c r="EK103">
        <v>1360182</v>
      </c>
      <c r="EL103">
        <v>1384504</v>
      </c>
      <c r="EM103" s="1">
        <f t="shared" si="151"/>
        <v>4198.6980000000003</v>
      </c>
      <c r="EN103" s="42">
        <f t="shared" si="152"/>
        <v>22028.659</v>
      </c>
      <c r="EO103" s="1">
        <f t="shared" si="153"/>
        <v>17829.960999999999</v>
      </c>
      <c r="EP103" s="3">
        <f t="shared" si="241"/>
        <v>0.86191063457738359</v>
      </c>
      <c r="ER103" s="4">
        <f>CV103*EN103/EO103</f>
        <v>0.86191063457738359</v>
      </c>
      <c r="EU103" s="3">
        <f t="shared" si="155"/>
        <v>0.19060161583144941</v>
      </c>
      <c r="FF103">
        <f t="shared" si="156"/>
        <v>2010</v>
      </c>
      <c r="FG103">
        <f t="shared" si="157"/>
        <v>4791490.0000000009</v>
      </c>
      <c r="FH103">
        <f t="shared" si="158"/>
        <v>4820392.1002000747</v>
      </c>
      <c r="FI103" s="4">
        <f t="shared" si="159"/>
        <v>0.6706731240289463</v>
      </c>
      <c r="FJ103" s="4">
        <f t="shared" si="160"/>
        <v>0.67471860087063451</v>
      </c>
      <c r="FK103">
        <f t="shared" si="161"/>
        <v>2.3443043490868645</v>
      </c>
      <c r="FL103">
        <f t="shared" si="162"/>
        <v>2.4152721323556827</v>
      </c>
      <c r="FM103">
        <f t="shared" si="226"/>
        <v>43</v>
      </c>
      <c r="FN103">
        <v>18</v>
      </c>
      <c r="FO103">
        <v>0</v>
      </c>
      <c r="FQ103">
        <v>2010</v>
      </c>
      <c r="FR103">
        <f t="shared" si="163"/>
        <v>3978321.9999999991</v>
      </c>
      <c r="FS103">
        <f t="shared" si="164"/>
        <v>3993030.9088088158</v>
      </c>
      <c r="FT103" s="3">
        <f t="shared" si="165"/>
        <v>0.72848350543232931</v>
      </c>
      <c r="FU103" s="3">
        <f t="shared" si="190"/>
        <v>0.73117690165569471</v>
      </c>
      <c r="FV103">
        <f t="shared" ref="FV103:FV111" si="264">LN(FT103/(0.76-FT103))</f>
        <v>3.1404539377060088</v>
      </c>
      <c r="FW103" s="39">
        <f t="shared" si="191"/>
        <v>3.2334783384666399</v>
      </c>
      <c r="FX103">
        <v>66</v>
      </c>
      <c r="FY103" s="1">
        <v>0</v>
      </c>
      <c r="FZ103" s="42">
        <v>0</v>
      </c>
      <c r="GA103" s="42"/>
      <c r="GB103" s="42"/>
      <c r="GC103">
        <v>2010</v>
      </c>
      <c r="GD103">
        <f t="shared" si="166"/>
        <v>3132341</v>
      </c>
      <c r="GE103">
        <f t="shared" si="167"/>
        <v>3122456.4208829491</v>
      </c>
      <c r="GF103">
        <f t="shared" si="168"/>
        <v>0.71113605920948075</v>
      </c>
      <c r="GG103" s="3">
        <f t="shared" si="169"/>
        <v>0.70889196106044661</v>
      </c>
      <c r="GH103">
        <f t="shared" si="118"/>
        <v>3.0445130198914918</v>
      </c>
      <c r="GI103">
        <f t="shared" si="170"/>
        <v>2.9771876069232226</v>
      </c>
      <c r="GJ103">
        <v>66</v>
      </c>
      <c r="GK103">
        <v>0.3</v>
      </c>
      <c r="GM103">
        <v>2010</v>
      </c>
      <c r="GN103">
        <f t="shared" si="171"/>
        <v>1124998</v>
      </c>
      <c r="GO103">
        <f t="shared" si="172"/>
        <v>1138350.0826132998</v>
      </c>
      <c r="GP103" s="3">
        <f t="shared" si="173"/>
        <v>0.69131862040825354</v>
      </c>
      <c r="GQ103" s="3">
        <f t="shared" si="192"/>
        <v>0.69952356240086466</v>
      </c>
      <c r="GR103">
        <f t="shared" si="256"/>
        <v>2.883242481192581</v>
      </c>
      <c r="GS103" s="39">
        <f t="shared" si="193"/>
        <v>3.1334456308522913</v>
      </c>
      <c r="GT103">
        <v>66</v>
      </c>
      <c r="GU103">
        <v>0</v>
      </c>
      <c r="GV103" s="39">
        <v>0</v>
      </c>
      <c r="GW103" s="37"/>
      <c r="GX103">
        <v>2010</v>
      </c>
      <c r="GY103">
        <f t="shared" si="174"/>
        <v>1566463</v>
      </c>
      <c r="GZ103">
        <f t="shared" si="175"/>
        <v>1561998.5543299308</v>
      </c>
      <c r="HA103">
        <f t="shared" si="176"/>
        <v>0.68379266165978048</v>
      </c>
      <c r="HB103" s="3">
        <f t="shared" si="194"/>
        <v>0.68184384117211361</v>
      </c>
      <c r="HC103" s="39">
        <f t="shared" ref="HC103:HC110" si="265">LN(HA103/(0.74-HA103))</f>
        <v>2.4986074216179586</v>
      </c>
      <c r="HD103">
        <f t="shared" si="195"/>
        <v>2.4616688736053423</v>
      </c>
      <c r="HE103" s="39">
        <f t="shared" si="240"/>
        <v>54</v>
      </c>
      <c r="HF103" s="39">
        <v>12</v>
      </c>
      <c r="HG103" s="39">
        <v>0</v>
      </c>
      <c r="HH103" s="37"/>
      <c r="HI103">
        <v>2010</v>
      </c>
      <c r="HJ103">
        <f t="shared" si="196"/>
        <v>363291</v>
      </c>
      <c r="HK103">
        <f t="shared" si="197"/>
        <v>363878.57538194506</v>
      </c>
      <c r="HL103">
        <f t="shared" si="198"/>
        <v>0.71394937967601269</v>
      </c>
      <c r="HM103" s="3">
        <f t="shared" si="177"/>
        <v>0.71510409883903225</v>
      </c>
      <c r="HN103">
        <f t="shared" si="178"/>
        <v>2.9858879921082551</v>
      </c>
      <c r="HO103">
        <f t="shared" si="199"/>
        <v>3.020058747811599</v>
      </c>
      <c r="HP103">
        <v>66</v>
      </c>
      <c r="HQ103">
        <v>0</v>
      </c>
      <c r="HS103">
        <v>2010</v>
      </c>
      <c r="HT103" s="1">
        <f t="shared" si="200"/>
        <v>134791</v>
      </c>
      <c r="HU103" s="1">
        <f t="shared" si="201"/>
        <v>134530.43480499886</v>
      </c>
      <c r="HV103" s="3">
        <f t="shared" si="202"/>
        <v>0.5866140361566381</v>
      </c>
      <c r="HW103" s="3">
        <f t="shared" si="203"/>
        <v>0.58548004946077892</v>
      </c>
      <c r="HX103" s="39">
        <f t="shared" si="257"/>
        <v>1.3414096998656437</v>
      </c>
      <c r="HY103" s="37">
        <f t="shared" si="204"/>
        <v>1.3321088903897929</v>
      </c>
      <c r="HZ103">
        <v>24</v>
      </c>
      <c r="IA103">
        <v>43</v>
      </c>
      <c r="IB103">
        <v>0</v>
      </c>
      <c r="IC103" s="37">
        <v>0.8</v>
      </c>
      <c r="ID103" s="37"/>
      <c r="IE103">
        <v>2010</v>
      </c>
      <c r="IF103" s="1">
        <f t="shared" si="205"/>
        <v>276137</v>
      </c>
      <c r="IG103">
        <f t="shared" si="206"/>
        <v>276970.48496047664</v>
      </c>
      <c r="IH103">
        <f t="shared" si="207"/>
        <v>0.76330279794121059</v>
      </c>
      <c r="II103" s="5">
        <f t="shared" si="208"/>
        <v>0.76560673186666695</v>
      </c>
      <c r="IJ103" s="37">
        <f t="shared" si="258"/>
        <v>2.5154162220072953</v>
      </c>
      <c r="IK103" s="39">
        <f t="shared" si="209"/>
        <v>2.5564877441719025</v>
      </c>
      <c r="IL103">
        <f t="shared" si="182"/>
        <v>26</v>
      </c>
      <c r="IM103">
        <f t="shared" si="229"/>
        <v>26</v>
      </c>
      <c r="IN103" s="39">
        <v>7</v>
      </c>
      <c r="IO103" s="39">
        <v>7</v>
      </c>
      <c r="IP103" s="1"/>
      <c r="IQ103">
        <v>2010</v>
      </c>
      <c r="IR103" s="42">
        <f t="shared" si="210"/>
        <v>15367833</v>
      </c>
      <c r="IS103" s="1">
        <f t="shared" si="211"/>
        <v>15411607.561982492</v>
      </c>
      <c r="IT103" s="1">
        <f t="shared" si="212"/>
        <v>15386567.441593336</v>
      </c>
      <c r="IU103" s="1"/>
      <c r="IV103">
        <v>2010</v>
      </c>
      <c r="IW103" s="3">
        <f t="shared" si="213"/>
        <v>0.69762907492462434</v>
      </c>
      <c r="IX103" s="3">
        <f t="shared" si="214"/>
        <v>0.69961623909937021</v>
      </c>
      <c r="IY103" s="3">
        <f t="shared" si="215"/>
        <v>0.6984795325758747</v>
      </c>
    </row>
    <row r="104" spans="1:259" x14ac:dyDescent="0.25">
      <c r="A104">
        <v>2011</v>
      </c>
      <c r="B104" s="42">
        <v>15726.614</v>
      </c>
      <c r="C104" s="1">
        <f>G104*Y104</f>
        <v>15649.439221747869</v>
      </c>
      <c r="D104" s="1"/>
      <c r="E104">
        <v>2011</v>
      </c>
      <c r="F104" s="3">
        <f t="shared" si="94"/>
        <v>0.70406430614812254</v>
      </c>
      <c r="G104" s="3">
        <f t="shared" si="253"/>
        <v>0.70060927083650226</v>
      </c>
      <c r="H104" s="3"/>
      <c r="I104">
        <v>2011</v>
      </c>
      <c r="J104">
        <f t="shared" si="254"/>
        <v>3.1249590378675149</v>
      </c>
      <c r="K104">
        <f t="shared" si="255"/>
        <v>3.0141633163893564</v>
      </c>
      <c r="N104">
        <v>67</v>
      </c>
      <c r="Q104" s="1">
        <v>15734.696654292364</v>
      </c>
      <c r="R104">
        <v>0</v>
      </c>
      <c r="S104">
        <v>1</v>
      </c>
      <c r="V104" s="1"/>
      <c r="X104" s="1">
        <v>4476.7780000000002</v>
      </c>
      <c r="Y104" s="29">
        <f t="shared" si="119"/>
        <v>22336.9</v>
      </c>
      <c r="Z104" s="11"/>
      <c r="AA104" s="42"/>
      <c r="AC104">
        <v>2011</v>
      </c>
      <c r="AD104" s="8">
        <f t="shared" si="121"/>
        <v>4893688.0000000009</v>
      </c>
      <c r="AE104" s="8">
        <f t="shared" si="122"/>
        <v>4060582</v>
      </c>
      <c r="AF104" s="8">
        <f t="shared" si="123"/>
        <v>3240939.0000000005</v>
      </c>
      <c r="AG104" s="8">
        <f t="shared" si="124"/>
        <v>1138713</v>
      </c>
      <c r="AH104" s="8">
        <f t="shared" si="125"/>
        <v>1605793.0000000002</v>
      </c>
      <c r="AI104" s="8">
        <f t="shared" si="126"/>
        <v>367655.00000000006</v>
      </c>
      <c r="AJ104" s="8">
        <f t="shared" si="127"/>
        <v>135957</v>
      </c>
      <c r="AK104" s="8">
        <f t="shared" si="128"/>
        <v>283287.00000000006</v>
      </c>
      <c r="AL104" s="1">
        <f t="shared" si="129"/>
        <v>15726614</v>
      </c>
      <c r="AM104" s="9"/>
      <c r="AN104" s="9"/>
      <c r="AO104" s="8">
        <v>1605793</v>
      </c>
      <c r="AP104">
        <v>135957</v>
      </c>
      <c r="AQ104" s="8">
        <v>140406.58361305212</v>
      </c>
      <c r="AR104" s="8">
        <v>283287</v>
      </c>
      <c r="AS104" s="9"/>
      <c r="AT104" s="8">
        <v>367655</v>
      </c>
      <c r="AU104" s="4"/>
      <c r="AV104" s="4"/>
      <c r="AW104" s="1"/>
      <c r="AX104" s="1">
        <v>4893688</v>
      </c>
      <c r="AY104">
        <v>3240939</v>
      </c>
      <c r="AZ104">
        <v>4060582</v>
      </c>
      <c r="BA104">
        <v>3813358</v>
      </c>
      <c r="BC104">
        <v>2011</v>
      </c>
      <c r="BD104">
        <v>4893688</v>
      </c>
      <c r="BE104" s="7">
        <f t="shared" ref="BE104:BE109" si="266">AZ104</f>
        <v>4060582</v>
      </c>
      <c r="BF104">
        <v>3240939</v>
      </c>
      <c r="BG104">
        <v>1138713</v>
      </c>
      <c r="BH104">
        <v>1605793</v>
      </c>
      <c r="BI104" s="1">
        <f t="shared" ref="BI104:BI109" si="267">AT104</f>
        <v>367655</v>
      </c>
      <c r="BJ104">
        <v>135957</v>
      </c>
      <c r="BK104" s="37">
        <f t="shared" si="259"/>
        <v>283287</v>
      </c>
      <c r="BL104">
        <f t="shared" si="260"/>
        <v>15726614</v>
      </c>
      <c r="BM104" s="1">
        <f t="shared" si="261"/>
        <v>12485675</v>
      </c>
      <c r="BN104" s="37">
        <v>294174</v>
      </c>
      <c r="BO104" s="30">
        <f t="shared" si="244"/>
        <v>276729</v>
      </c>
      <c r="BP104" s="30"/>
      <c r="BQ104">
        <v>2011</v>
      </c>
      <c r="BR104" s="42">
        <v>7218.5</v>
      </c>
      <c r="BS104" s="42">
        <v>5537.817</v>
      </c>
      <c r="BT104" s="42">
        <v>4476.8</v>
      </c>
      <c r="BU104" s="42">
        <v>1639.614</v>
      </c>
      <c r="BV104" s="42">
        <v>2353.4090000000001</v>
      </c>
      <c r="BW104" s="42">
        <v>511.48299999999995</v>
      </c>
      <c r="BX104" s="42">
        <v>231.292</v>
      </c>
      <c r="BY104" s="42">
        <v>367.98499999999996</v>
      </c>
      <c r="BZ104" s="42">
        <f t="shared" si="133"/>
        <v>22336.9</v>
      </c>
      <c r="CB104" s="39">
        <v>2011</v>
      </c>
      <c r="CC104" s="39">
        <f t="shared" si="230"/>
        <v>0.3231648080082733</v>
      </c>
      <c r="CD104" s="39">
        <f t="shared" si="231"/>
        <v>0.24792236165269127</v>
      </c>
      <c r="CE104" s="39">
        <f t="shared" si="232"/>
        <v>0.2004217236948726</v>
      </c>
      <c r="CF104" s="39">
        <f t="shared" si="233"/>
        <v>7.3403829537670842E-2</v>
      </c>
      <c r="CG104" s="39">
        <f t="shared" si="234"/>
        <v>0.10535969628730933</v>
      </c>
      <c r="CH104" s="39">
        <f t="shared" si="235"/>
        <v>2.2898566945278885E-2</v>
      </c>
      <c r="CI104" s="39">
        <f t="shared" si="236"/>
        <v>1.0354704547184256E-2</v>
      </c>
      <c r="CJ104" s="39">
        <f t="shared" si="237"/>
        <v>1.647430932671946E-2</v>
      </c>
      <c r="CK104" s="39">
        <f t="shared" si="238"/>
        <v>1</v>
      </c>
      <c r="CM104">
        <v>2011</v>
      </c>
      <c r="CN104" s="3">
        <f t="shared" si="134"/>
        <v>0.67793696751402654</v>
      </c>
      <c r="CO104" s="3">
        <f t="shared" si="135"/>
        <v>0.73324597038869288</v>
      </c>
      <c r="CP104" s="3">
        <f t="shared" si="246"/>
        <v>0.72394098463187995</v>
      </c>
      <c r="CQ104" s="3">
        <f t="shared" si="137"/>
        <v>0.69450065686191986</v>
      </c>
      <c r="CR104" s="3">
        <f t="shared" si="138"/>
        <v>0.68232636146118253</v>
      </c>
      <c r="CS104" s="3">
        <f t="shared" si="139"/>
        <v>0.7188019934191362</v>
      </c>
      <c r="CT104" s="3">
        <f t="shared" si="140"/>
        <v>0.5878154021756048</v>
      </c>
      <c r="CU104" s="3">
        <f t="shared" si="141"/>
        <v>0.76983300949766986</v>
      </c>
      <c r="CV104" s="3">
        <f t="shared" si="142"/>
        <v>0.70406430614812254</v>
      </c>
      <c r="CX104" s="1">
        <v>2011</v>
      </c>
      <c r="CY104" s="3">
        <f t="shared" si="252"/>
        <v>0.67793696751402654</v>
      </c>
      <c r="CZ104" s="18">
        <f t="shared" si="248"/>
        <v>0.73324597038869288</v>
      </c>
      <c r="DA104" s="18">
        <f t="shared" si="249"/>
        <v>0.72394098463187995</v>
      </c>
      <c r="DB104" s="18">
        <f t="shared" si="262"/>
        <v>0.69450065686191986</v>
      </c>
      <c r="DC104" s="3">
        <f t="shared" si="228"/>
        <v>0.68232636146118253</v>
      </c>
      <c r="DD104" s="18">
        <f t="shared" ref="DD104:DD109" si="268">CS104</f>
        <v>0.7188019934191362</v>
      </c>
      <c r="DE104" s="18">
        <f t="shared" si="239"/>
        <v>0.5878154021756048</v>
      </c>
      <c r="DF104" s="3">
        <f t="shared" si="263"/>
        <v>0.76983300949766986</v>
      </c>
      <c r="DG104" s="3">
        <f t="shared" si="146"/>
        <v>0.70406430614812254</v>
      </c>
      <c r="DH104" s="37"/>
      <c r="DI104">
        <v>2011</v>
      </c>
      <c r="DJ104" s="1">
        <f t="shared" si="117"/>
        <v>15726.614</v>
      </c>
      <c r="DK104">
        <v>232.5525503200958</v>
      </c>
      <c r="DM104">
        <v>2011</v>
      </c>
      <c r="DN104" s="1">
        <f t="shared" si="147"/>
        <v>14787.197696852978</v>
      </c>
      <c r="DO104" s="1">
        <f t="shared" si="148"/>
        <v>14835.011185116484</v>
      </c>
      <c r="DP104" s="1"/>
      <c r="DQ104" s="3">
        <f t="shared" si="149"/>
        <v>1.8995020631839599</v>
      </c>
      <c r="DR104" s="3">
        <f t="shared" si="150"/>
        <v>1.9245748126050326</v>
      </c>
      <c r="DS104" s="1"/>
      <c r="DT104" s="1">
        <v>42</v>
      </c>
      <c r="DU104" s="1">
        <f t="shared" si="180"/>
        <v>141.49607514451532</v>
      </c>
      <c r="DV104">
        <v>1</v>
      </c>
      <c r="DW104">
        <v>0</v>
      </c>
      <c r="DX104" s="1">
        <v>0</v>
      </c>
      <c r="DY104" s="2">
        <f t="shared" si="181"/>
        <v>2</v>
      </c>
      <c r="EA104" s="1">
        <v>142.97082629828603</v>
      </c>
      <c r="EB104">
        <v>1430650</v>
      </c>
      <c r="EI104">
        <v>2011</v>
      </c>
      <c r="EJ104">
        <v>1458114</v>
      </c>
      <c r="EK104">
        <v>1387634</v>
      </c>
      <c r="EL104">
        <v>1387865</v>
      </c>
      <c r="EM104" s="1">
        <f t="shared" si="151"/>
        <v>4233.6130000000003</v>
      </c>
      <c r="EN104" s="42">
        <f t="shared" si="152"/>
        <v>22336.9</v>
      </c>
      <c r="EO104" s="1">
        <f t="shared" si="153"/>
        <v>18103.287</v>
      </c>
      <c r="EP104" s="3">
        <f t="shared" si="241"/>
        <v>0.86871594092277271</v>
      </c>
      <c r="EQ104">
        <v>0.92</v>
      </c>
      <c r="ER104" s="4">
        <f>CV104*EN104/EO104</f>
        <v>0.86871594092277271</v>
      </c>
      <c r="EU104" s="3">
        <f t="shared" si="155"/>
        <v>0.18953449225272978</v>
      </c>
      <c r="FF104">
        <f t="shared" si="156"/>
        <v>2011</v>
      </c>
      <c r="FG104">
        <f t="shared" si="157"/>
        <v>4893688.0000000009</v>
      </c>
      <c r="FH104">
        <f t="shared" si="158"/>
        <v>4890599.4502756204</v>
      </c>
      <c r="FI104" s="4">
        <f t="shared" si="159"/>
        <v>0.67793696751402666</v>
      </c>
      <c r="FJ104" s="4">
        <f t="shared" si="160"/>
        <v>0.67750910165209122</v>
      </c>
      <c r="FK104">
        <f t="shared" si="161"/>
        <v>2.4748978254113991</v>
      </c>
      <c r="FL104">
        <f t="shared" si="162"/>
        <v>2.4667963411638505</v>
      </c>
      <c r="FM104">
        <f t="shared" si="226"/>
        <v>43</v>
      </c>
      <c r="FN104">
        <v>19</v>
      </c>
      <c r="FO104">
        <v>0</v>
      </c>
      <c r="FQ104">
        <v>2011</v>
      </c>
      <c r="FR104">
        <f t="shared" si="163"/>
        <v>4060582</v>
      </c>
      <c r="FS104">
        <f t="shared" si="164"/>
        <v>4057923.821371573</v>
      </c>
      <c r="FT104" s="3">
        <f t="shared" si="165"/>
        <v>0.73324597038869288</v>
      </c>
      <c r="FU104" s="3">
        <f t="shared" si="190"/>
        <v>0.73276596560911511</v>
      </c>
      <c r="FV104">
        <f t="shared" si="264"/>
        <v>3.3107961106214239</v>
      </c>
      <c r="FW104" s="39">
        <f t="shared" si="191"/>
        <v>3.2923589124767827</v>
      </c>
      <c r="FX104">
        <v>67</v>
      </c>
      <c r="FY104" s="1">
        <v>0</v>
      </c>
      <c r="FZ104" s="42">
        <v>0</v>
      </c>
      <c r="GA104" s="42"/>
      <c r="GB104" s="42"/>
      <c r="GC104">
        <v>2011</v>
      </c>
      <c r="GD104">
        <f t="shared" si="166"/>
        <v>3240939.0000000005</v>
      </c>
      <c r="GE104">
        <f t="shared" si="167"/>
        <v>3236244.7387288534</v>
      </c>
      <c r="GF104">
        <f t="shared" si="168"/>
        <v>0.72394098463188006</v>
      </c>
      <c r="GG104" s="3">
        <f t="shared" si="169"/>
        <v>0.72289240947302835</v>
      </c>
      <c r="GH104">
        <f t="shared" si="118"/>
        <v>3.5373811241616457</v>
      </c>
      <c r="GI104">
        <f t="shared" si="170"/>
        <v>3.4873393875318768</v>
      </c>
      <c r="GJ104">
        <v>67</v>
      </c>
      <c r="GK104">
        <v>1</v>
      </c>
      <c r="GM104">
        <v>2011</v>
      </c>
      <c r="GN104">
        <f t="shared" si="171"/>
        <v>1138713</v>
      </c>
      <c r="GO104">
        <f t="shared" si="172"/>
        <v>1149800.9568998755</v>
      </c>
      <c r="GP104" s="3">
        <f t="shared" si="173"/>
        <v>0.69450065686191986</v>
      </c>
      <c r="GQ104" s="3">
        <f t="shared" si="192"/>
        <v>0.7012631978623477</v>
      </c>
      <c r="GR104">
        <f t="shared" si="256"/>
        <v>2.9736789148419391</v>
      </c>
      <c r="GS104" s="39">
        <f t="shared" si="193"/>
        <v>3.1947046713776679</v>
      </c>
      <c r="GT104">
        <v>67</v>
      </c>
      <c r="GU104">
        <v>0</v>
      </c>
      <c r="GV104" s="39">
        <v>0</v>
      </c>
      <c r="GW104" s="37"/>
      <c r="GX104">
        <v>2011</v>
      </c>
      <c r="GY104">
        <f t="shared" si="174"/>
        <v>1605793.0000000002</v>
      </c>
      <c r="GZ104">
        <f t="shared" si="175"/>
        <v>1608157.7233936475</v>
      </c>
      <c r="HA104">
        <f t="shared" si="176"/>
        <v>0.68232636146118253</v>
      </c>
      <c r="HB104" s="3">
        <f t="shared" si="194"/>
        <v>0.68333116912259939</v>
      </c>
      <c r="HC104" s="39">
        <f t="shared" si="265"/>
        <v>2.470707881209548</v>
      </c>
      <c r="HD104">
        <f t="shared" si="195"/>
        <v>2.4897552767146824</v>
      </c>
      <c r="HE104" s="39">
        <f t="shared" si="240"/>
        <v>54</v>
      </c>
      <c r="HF104" s="39">
        <v>13</v>
      </c>
      <c r="HG104" s="39">
        <v>0</v>
      </c>
      <c r="HH104" s="37"/>
      <c r="HI104">
        <v>2011</v>
      </c>
      <c r="HJ104">
        <f t="shared" si="196"/>
        <v>367655.00000000006</v>
      </c>
      <c r="HK104">
        <f t="shared" si="197"/>
        <v>366894.95209239365</v>
      </c>
      <c r="HL104">
        <f t="shared" si="198"/>
        <v>0.71880199341913631</v>
      </c>
      <c r="HM104" s="3">
        <f t="shared" si="177"/>
        <v>0.717316024369126</v>
      </c>
      <c r="HN104">
        <f t="shared" si="178"/>
        <v>3.1372317270300529</v>
      </c>
      <c r="HO104">
        <f t="shared" si="199"/>
        <v>3.0886315868013465</v>
      </c>
      <c r="HP104">
        <v>67</v>
      </c>
      <c r="HQ104">
        <v>0</v>
      </c>
      <c r="HS104">
        <v>2011</v>
      </c>
      <c r="HT104" s="1">
        <f t="shared" si="200"/>
        <v>135957</v>
      </c>
      <c r="HU104" s="1">
        <f t="shared" si="201"/>
        <v>137921.24862108991</v>
      </c>
      <c r="HV104" s="3">
        <f t="shared" si="202"/>
        <v>0.5878154021756048</v>
      </c>
      <c r="HW104" s="3">
        <f t="shared" si="203"/>
        <v>0.59630790784415333</v>
      </c>
      <c r="HX104" s="39">
        <f t="shared" si="257"/>
        <v>1.3513187133722904</v>
      </c>
      <c r="HY104" s="37">
        <f t="shared" si="204"/>
        <v>1.4230843962207058</v>
      </c>
      <c r="HZ104">
        <v>24</v>
      </c>
      <c r="IA104">
        <v>44</v>
      </c>
      <c r="IB104">
        <v>0</v>
      </c>
      <c r="IC104" s="37">
        <v>0.6</v>
      </c>
      <c r="ID104" s="37"/>
      <c r="IE104">
        <v>2011</v>
      </c>
      <c r="IF104" s="1">
        <f t="shared" si="205"/>
        <v>283287.00000000006</v>
      </c>
      <c r="IG104">
        <f t="shared" si="206"/>
        <v>282947.65778864053</v>
      </c>
      <c r="IH104">
        <f t="shared" si="207"/>
        <v>0.76983300949766997</v>
      </c>
      <c r="II104" s="5">
        <f t="shared" si="208"/>
        <v>0.76891084633515105</v>
      </c>
      <c r="IJ104" s="37">
        <f t="shared" si="258"/>
        <v>2.6358088442809655</v>
      </c>
      <c r="IK104" s="39">
        <f t="shared" si="209"/>
        <v>2.618032573711357</v>
      </c>
      <c r="IL104">
        <f t="shared" si="182"/>
        <v>26</v>
      </c>
      <c r="IM104">
        <f t="shared" si="229"/>
        <v>26</v>
      </c>
      <c r="IN104" s="39">
        <v>7</v>
      </c>
      <c r="IO104" s="39">
        <v>8</v>
      </c>
      <c r="IP104" s="1"/>
      <c r="IQ104">
        <v>2011</v>
      </c>
      <c r="IR104" s="42">
        <f t="shared" si="210"/>
        <v>15726614</v>
      </c>
      <c r="IS104" s="1">
        <f t="shared" si="211"/>
        <v>15730490.549171692</v>
      </c>
      <c r="IT104" s="1">
        <f t="shared" si="212"/>
        <v>15649439.22174787</v>
      </c>
      <c r="IU104" s="1"/>
      <c r="IV104">
        <v>2011</v>
      </c>
      <c r="IW104" s="3">
        <f t="shared" si="213"/>
        <v>0.70406430614812254</v>
      </c>
      <c r="IX104" s="3">
        <f t="shared" si="214"/>
        <v>0.70423785526065352</v>
      </c>
      <c r="IY104" s="3">
        <f t="shared" si="215"/>
        <v>0.70060927083650226</v>
      </c>
    </row>
    <row r="105" spans="1:259" x14ac:dyDescent="0.25">
      <c r="A105">
        <v>2012</v>
      </c>
      <c r="B105" s="42">
        <v>16023.589000000002</v>
      </c>
      <c r="C105" s="1">
        <f>G105*Y105</f>
        <v>15970.762949922273</v>
      </c>
      <c r="D105" s="1"/>
      <c r="E105">
        <v>2012</v>
      </c>
      <c r="F105" s="3">
        <f t="shared" si="94"/>
        <v>0.70494460671207715</v>
      </c>
      <c r="G105" s="3">
        <f t="shared" si="253"/>
        <v>0.70262056812770024</v>
      </c>
      <c r="H105" s="3"/>
      <c r="I105">
        <v>2012</v>
      </c>
      <c r="J105">
        <f t="shared" si="254"/>
        <v>3.1550771056730595</v>
      </c>
      <c r="K105">
        <f t="shared" si="255"/>
        <v>3.077293611250318</v>
      </c>
      <c r="N105">
        <v>68</v>
      </c>
      <c r="Q105" s="1">
        <v>16028.779466681026</v>
      </c>
      <c r="R105">
        <v>0</v>
      </c>
      <c r="S105">
        <v>1</v>
      </c>
      <c r="V105" s="1"/>
      <c r="X105" s="1">
        <v>4568.6949999999997</v>
      </c>
      <c r="Y105" s="29">
        <f t="shared" si="119"/>
        <v>22730.281000000003</v>
      </c>
      <c r="Z105" s="11"/>
      <c r="AA105" s="42"/>
      <c r="AC105">
        <v>2012</v>
      </c>
      <c r="AD105" s="8">
        <f t="shared" si="121"/>
        <v>4984973.0000000009</v>
      </c>
      <c r="AE105" s="8">
        <f t="shared" si="122"/>
        <v>4135725.0000000005</v>
      </c>
      <c r="AF105" s="8">
        <f t="shared" si="123"/>
        <v>3301004.0000000005</v>
      </c>
      <c r="AG105" s="8">
        <f t="shared" si="124"/>
        <v>1151821.0000000002</v>
      </c>
      <c r="AH105" s="8">
        <f t="shared" si="125"/>
        <v>1650934</v>
      </c>
      <c r="AI105" s="8">
        <f t="shared" si="126"/>
        <v>366918</v>
      </c>
      <c r="AJ105" s="8">
        <f t="shared" si="127"/>
        <v>140972.99999999997</v>
      </c>
      <c r="AK105" s="8">
        <f t="shared" si="128"/>
        <v>291241</v>
      </c>
      <c r="AL105" s="1">
        <f t="shared" si="129"/>
        <v>16023589.000000002</v>
      </c>
      <c r="AM105" s="9"/>
      <c r="AN105" s="9"/>
      <c r="AO105" s="8">
        <v>1623226</v>
      </c>
      <c r="AP105">
        <v>140973</v>
      </c>
      <c r="AQ105" s="8">
        <v>143794.52732936954</v>
      </c>
      <c r="AR105" s="8">
        <v>291241</v>
      </c>
      <c r="AS105" s="9"/>
      <c r="AT105" s="8">
        <v>366918</v>
      </c>
      <c r="AU105" s="4"/>
      <c r="AV105" s="4"/>
      <c r="AW105" s="1"/>
      <c r="AX105" s="1">
        <v>4984973</v>
      </c>
      <c r="AY105">
        <v>3301004</v>
      </c>
      <c r="AZ105">
        <v>4135725</v>
      </c>
      <c r="BA105">
        <v>3881806</v>
      </c>
      <c r="BC105">
        <v>2012</v>
      </c>
      <c r="BD105">
        <v>4984973</v>
      </c>
      <c r="BE105" s="7">
        <f t="shared" si="266"/>
        <v>4135725</v>
      </c>
      <c r="BF105">
        <v>3301004</v>
      </c>
      <c r="BG105">
        <v>1151821</v>
      </c>
      <c r="BH105">
        <v>1650934</v>
      </c>
      <c r="BI105" s="1">
        <f t="shared" si="267"/>
        <v>366918</v>
      </c>
      <c r="BJ105">
        <v>140973</v>
      </c>
      <c r="BK105" s="37">
        <f t="shared" si="259"/>
        <v>291241</v>
      </c>
      <c r="BL105">
        <f t="shared" si="260"/>
        <v>16023589</v>
      </c>
      <c r="BM105" s="1">
        <f t="shared" si="261"/>
        <v>12722585</v>
      </c>
      <c r="BN105" s="37">
        <v>301841</v>
      </c>
      <c r="BO105" s="30">
        <f t="shared" si="244"/>
        <v>280729</v>
      </c>
      <c r="BP105" s="30"/>
      <c r="BQ105">
        <v>2012</v>
      </c>
      <c r="BR105" s="42">
        <v>7304.2</v>
      </c>
      <c r="BS105" s="42">
        <v>5651.1</v>
      </c>
      <c r="BT105" s="42">
        <v>4568.7</v>
      </c>
      <c r="BU105" s="42">
        <v>1656.7</v>
      </c>
      <c r="BV105" s="42">
        <v>2425.5</v>
      </c>
      <c r="BW105" s="42">
        <v>511.7</v>
      </c>
      <c r="BX105" s="42">
        <v>235.881</v>
      </c>
      <c r="BY105" s="42">
        <v>376.5</v>
      </c>
      <c r="BZ105" s="42">
        <f t="shared" si="133"/>
        <v>22730.281000000003</v>
      </c>
      <c r="CB105" s="39">
        <v>2012</v>
      </c>
      <c r="CC105" s="39">
        <f t="shared" si="230"/>
        <v>0.32134226585232267</v>
      </c>
      <c r="CD105" s="39">
        <f t="shared" si="231"/>
        <v>0.24861549225898261</v>
      </c>
      <c r="CE105" s="39">
        <f t="shared" si="232"/>
        <v>0.20099619533960003</v>
      </c>
      <c r="CF105" s="39">
        <f t="shared" si="233"/>
        <v>7.2885152629657321E-2</v>
      </c>
      <c r="CG105" s="39">
        <f t="shared" si="234"/>
        <v>0.10670787571873835</v>
      </c>
      <c r="CH105" s="39">
        <f t="shared" si="235"/>
        <v>2.2511820245425033E-2</v>
      </c>
      <c r="CI105" s="39">
        <f t="shared" si="236"/>
        <v>1.0377390407096154E-2</v>
      </c>
      <c r="CJ105" s="39">
        <f t="shared" si="237"/>
        <v>1.6563807548177691E-2</v>
      </c>
      <c r="CK105" s="39">
        <f t="shared" si="238"/>
        <v>1</v>
      </c>
      <c r="CM105">
        <v>2012</v>
      </c>
      <c r="CN105" s="3">
        <f t="shared" si="134"/>
        <v>0.68248035376906446</v>
      </c>
      <c r="CO105" s="3">
        <f t="shared" si="135"/>
        <v>0.73184424271380788</v>
      </c>
      <c r="CP105" s="3">
        <f t="shared" si="246"/>
        <v>0.72252588263619855</v>
      </c>
      <c r="CQ105" s="3">
        <f t="shared" si="137"/>
        <v>0.69525019617311523</v>
      </c>
      <c r="CR105" s="3">
        <f t="shared" si="138"/>
        <v>0.68065718408575548</v>
      </c>
      <c r="CS105" s="3">
        <f t="shared" si="139"/>
        <v>0.71705686925933165</v>
      </c>
      <c r="CT105" s="3">
        <f t="shared" si="140"/>
        <v>0.59764457501875945</v>
      </c>
      <c r="CU105" s="3">
        <f t="shared" si="141"/>
        <v>0.77354847277556438</v>
      </c>
      <c r="CV105" s="3">
        <f t="shared" si="142"/>
        <v>0.70494460671207704</v>
      </c>
      <c r="CX105" s="1">
        <v>2012</v>
      </c>
      <c r="CY105" s="3">
        <f t="shared" si="252"/>
        <v>0.68248035376906446</v>
      </c>
      <c r="CZ105" s="18">
        <f t="shared" si="248"/>
        <v>0.73184424271380788</v>
      </c>
      <c r="DA105" s="18">
        <f t="shared" si="249"/>
        <v>0.72252588263619855</v>
      </c>
      <c r="DB105" s="18">
        <f t="shared" si="262"/>
        <v>0.69525019617311523</v>
      </c>
      <c r="DC105" s="3">
        <f t="shared" si="228"/>
        <v>0.68065718408575548</v>
      </c>
      <c r="DD105" s="18">
        <f t="shared" si="268"/>
        <v>0.71705686925933165</v>
      </c>
      <c r="DE105" s="18">
        <f t="shared" si="239"/>
        <v>0.59764457501875945</v>
      </c>
      <c r="DF105" s="3">
        <f t="shared" si="263"/>
        <v>0.77354847277556438</v>
      </c>
      <c r="DG105" s="3">
        <f t="shared" si="146"/>
        <v>0.70494460671207715</v>
      </c>
      <c r="DH105" s="37"/>
      <c r="DI105">
        <v>2012</v>
      </c>
      <c r="DJ105" s="1">
        <f t="shared" si="117"/>
        <v>16023.589000000002</v>
      </c>
      <c r="DK105">
        <v>236.16129600437228</v>
      </c>
      <c r="DM105">
        <v>2012</v>
      </c>
      <c r="DN105" s="1">
        <f t="shared" si="147"/>
        <v>14738.352063596505</v>
      </c>
      <c r="DO105" s="1">
        <f t="shared" si="148"/>
        <v>14770.683966952301</v>
      </c>
      <c r="DP105" s="1"/>
      <c r="DQ105" s="3">
        <f t="shared" si="149"/>
        <v>1.8743593572475747</v>
      </c>
      <c r="DR105" s="3">
        <f t="shared" si="150"/>
        <v>1.8909495765330513</v>
      </c>
      <c r="DS105" s="1"/>
      <c r="DT105" s="1">
        <v>43</v>
      </c>
      <c r="DU105" s="1">
        <f t="shared" si="180"/>
        <v>148.51428895750416</v>
      </c>
      <c r="DV105">
        <v>1</v>
      </c>
      <c r="DW105">
        <v>0</v>
      </c>
      <c r="DX105" s="1">
        <v>0</v>
      </c>
      <c r="DY105" s="2">
        <f t="shared" si="181"/>
        <v>2</v>
      </c>
      <c r="EA105" s="1">
        <v>151.24465116279072</v>
      </c>
      <c r="EB105">
        <v>1483303</v>
      </c>
      <c r="EI105">
        <v>2012</v>
      </c>
      <c r="EM105" s="17">
        <f>(EM104+EM106)/2</f>
        <v>4332.2355000000007</v>
      </c>
      <c r="EN105" s="42">
        <f t="shared" si="152"/>
        <v>22730.281000000003</v>
      </c>
      <c r="EO105" s="1">
        <f t="shared" si="153"/>
        <v>18398.0455</v>
      </c>
      <c r="EP105" s="3">
        <f t="shared" si="241"/>
        <v>0.87093974194161017</v>
      </c>
      <c r="ER105" s="4">
        <f>CV105*EN105/EO105</f>
        <v>0.87093974194161006</v>
      </c>
      <c r="EU105" s="3">
        <f t="shared" si="155"/>
        <v>0.19059313433036751</v>
      </c>
      <c r="FF105">
        <f t="shared" si="156"/>
        <v>2012</v>
      </c>
      <c r="FG105">
        <f t="shared" si="157"/>
        <v>4984973.0000000009</v>
      </c>
      <c r="FH105">
        <f t="shared" si="158"/>
        <v>4968177.4895383306</v>
      </c>
      <c r="FI105" s="4">
        <f t="shared" si="159"/>
        <v>0.68248035376906457</v>
      </c>
      <c r="FJ105" s="4">
        <f t="shared" si="160"/>
        <v>0.68018092187211887</v>
      </c>
      <c r="FK105">
        <f t="shared" si="161"/>
        <v>2.5645464274388563</v>
      </c>
      <c r="FL105">
        <f t="shared" si="162"/>
        <v>2.5183205499720183</v>
      </c>
      <c r="FM105">
        <f t="shared" si="226"/>
        <v>43</v>
      </c>
      <c r="FN105">
        <v>20</v>
      </c>
      <c r="FO105">
        <v>0</v>
      </c>
      <c r="FQ105">
        <v>2012</v>
      </c>
      <c r="FR105">
        <f t="shared" si="163"/>
        <v>4135725.0000000005</v>
      </c>
      <c r="FS105">
        <f t="shared" si="164"/>
        <v>4138927.5011061146</v>
      </c>
      <c r="FT105" s="3">
        <f t="shared" si="165"/>
        <v>0.73184424271380799</v>
      </c>
      <c r="FU105" s="3">
        <f t="shared" si="190"/>
        <v>0.73241094673711571</v>
      </c>
      <c r="FV105">
        <f t="shared" si="264"/>
        <v>3.257815852755944</v>
      </c>
      <c r="FW105" s="39">
        <f t="shared" si="191"/>
        <v>3.2789226859418967</v>
      </c>
      <c r="FX105">
        <v>68</v>
      </c>
      <c r="FY105" s="1">
        <v>0</v>
      </c>
      <c r="FZ105" s="41">
        <v>0.1</v>
      </c>
      <c r="GA105" s="42"/>
      <c r="GB105" s="42"/>
      <c r="GC105">
        <v>2012</v>
      </c>
      <c r="GD105">
        <f t="shared" si="166"/>
        <v>3301004.0000000005</v>
      </c>
      <c r="GE105">
        <f t="shared" si="167"/>
        <v>3308576.6471587033</v>
      </c>
      <c r="GF105">
        <f t="shared" si="168"/>
        <v>0.72252588263619866</v>
      </c>
      <c r="GG105" s="3">
        <f t="shared" si="169"/>
        <v>0.72418338852599284</v>
      </c>
      <c r="GH105">
        <f t="shared" si="118"/>
        <v>3.4703889353872857</v>
      </c>
      <c r="GI105">
        <f t="shared" si="170"/>
        <v>3.5492933628487644</v>
      </c>
      <c r="GJ105">
        <v>68</v>
      </c>
      <c r="GK105">
        <v>1</v>
      </c>
      <c r="GM105">
        <v>2012</v>
      </c>
      <c r="GN105">
        <f t="shared" si="171"/>
        <v>1151821.0000000002</v>
      </c>
      <c r="GO105">
        <f t="shared" si="172"/>
        <v>1164506.6540470168</v>
      </c>
      <c r="GP105" s="3">
        <f t="shared" si="173"/>
        <v>0.69525019617311534</v>
      </c>
      <c r="GQ105" s="3">
        <f t="shared" si="192"/>
        <v>0.70290737855195073</v>
      </c>
      <c r="GR105">
        <f t="shared" si="256"/>
        <v>2.9960978485506526</v>
      </c>
      <c r="GS105" s="39">
        <f t="shared" si="193"/>
        <v>3.2559637119030453</v>
      </c>
      <c r="GT105">
        <v>68</v>
      </c>
      <c r="GU105">
        <v>0</v>
      </c>
      <c r="GV105" s="39">
        <v>0</v>
      </c>
      <c r="GX105">
        <v>2012</v>
      </c>
      <c r="GY105">
        <f t="shared" si="174"/>
        <v>1650934</v>
      </c>
      <c r="GZ105">
        <f t="shared" si="175"/>
        <v>1660942.4748744799</v>
      </c>
      <c r="HA105">
        <f t="shared" si="176"/>
        <v>0.68065718408575548</v>
      </c>
      <c r="HB105" s="3">
        <f t="shared" si="194"/>
        <v>0.68478353942464643</v>
      </c>
      <c r="HC105" s="39">
        <f t="shared" si="265"/>
        <v>2.4397277110119653</v>
      </c>
      <c r="HD105">
        <f t="shared" si="195"/>
        <v>2.5178416798240222</v>
      </c>
      <c r="HE105" s="39">
        <f t="shared" si="240"/>
        <v>54</v>
      </c>
      <c r="HF105" s="39">
        <v>14</v>
      </c>
      <c r="HG105" s="39">
        <v>0</v>
      </c>
      <c r="HH105" s="37"/>
      <c r="HI105">
        <v>2012</v>
      </c>
      <c r="HJ105">
        <f t="shared" si="196"/>
        <v>366918</v>
      </c>
      <c r="HK105">
        <f t="shared" si="197"/>
        <v>368113.77915346192</v>
      </c>
      <c r="HL105">
        <f t="shared" si="198"/>
        <v>0.71705686925933165</v>
      </c>
      <c r="HM105" s="3">
        <f t="shared" si="177"/>
        <v>0.71939374468137951</v>
      </c>
      <c r="HN105">
        <f t="shared" si="178"/>
        <v>3.0803723890489674</v>
      </c>
      <c r="HO105">
        <f t="shared" si="199"/>
        <v>3.1572044257910941</v>
      </c>
      <c r="HP105">
        <v>68</v>
      </c>
      <c r="HQ105">
        <v>0</v>
      </c>
      <c r="HS105">
        <v>2012</v>
      </c>
      <c r="HT105" s="1">
        <f t="shared" si="200"/>
        <v>140972.99999999997</v>
      </c>
      <c r="HU105" s="1">
        <f t="shared" si="201"/>
        <v>143073.61055666272</v>
      </c>
      <c r="HV105" s="3">
        <f t="shared" si="202"/>
        <v>0.59764457501875934</v>
      </c>
      <c r="HW105" s="3">
        <f t="shared" si="203"/>
        <v>0.606549957633988</v>
      </c>
      <c r="HX105" s="39">
        <f t="shared" si="257"/>
        <v>1.4346692979374478</v>
      </c>
      <c r="HY105" s="37">
        <f t="shared" si="204"/>
        <v>1.5140599020516192</v>
      </c>
      <c r="HZ105">
        <v>24</v>
      </c>
      <c r="IA105">
        <v>45</v>
      </c>
      <c r="IB105">
        <v>0</v>
      </c>
      <c r="IC105" s="37">
        <v>0.4</v>
      </c>
      <c r="ID105" s="37"/>
      <c r="IE105">
        <v>2012</v>
      </c>
      <c r="IF105" s="1">
        <f t="shared" si="205"/>
        <v>291241</v>
      </c>
      <c r="IG105">
        <f t="shared" si="206"/>
        <v>290674.51450547751</v>
      </c>
      <c r="IH105">
        <f t="shared" si="207"/>
        <v>0.77354847277556438</v>
      </c>
      <c r="II105" s="5">
        <f t="shared" si="208"/>
        <v>0.77204386322835994</v>
      </c>
      <c r="IJ105" s="37">
        <f t="shared" si="258"/>
        <v>2.7103481893550843</v>
      </c>
      <c r="IK105" s="39">
        <f t="shared" si="209"/>
        <v>2.679577403250812</v>
      </c>
      <c r="IL105">
        <f t="shared" si="182"/>
        <v>26</v>
      </c>
      <c r="IM105">
        <f t="shared" si="229"/>
        <v>26</v>
      </c>
      <c r="IN105" s="39">
        <v>7</v>
      </c>
      <c r="IO105" s="39">
        <v>9</v>
      </c>
      <c r="IP105" s="1"/>
      <c r="IQ105">
        <v>2012</v>
      </c>
      <c r="IR105" s="42">
        <f t="shared" si="210"/>
        <v>16023589.000000002</v>
      </c>
      <c r="IS105" s="1">
        <f t="shared" si="211"/>
        <v>16042992.670940246</v>
      </c>
      <c r="IT105" s="1">
        <f t="shared" si="212"/>
        <v>15970762.949922273</v>
      </c>
      <c r="IU105" s="1"/>
      <c r="IV105">
        <v>2012</v>
      </c>
      <c r="IW105" s="3">
        <f t="shared" si="213"/>
        <v>0.70494460671207715</v>
      </c>
      <c r="IX105" s="3">
        <f t="shared" si="214"/>
        <v>0.70579825524111406</v>
      </c>
      <c r="IY105" s="3">
        <f t="shared" si="215"/>
        <v>0.70262056812770024</v>
      </c>
    </row>
    <row r="106" spans="1:259" x14ac:dyDescent="0.25">
      <c r="A106">
        <v>2013</v>
      </c>
      <c r="B106" s="42">
        <v>16351.545</v>
      </c>
      <c r="C106" s="1">
        <f>G106*Y106</f>
        <v>16292.080532105623</v>
      </c>
      <c r="D106" s="1"/>
      <c r="E106">
        <v>2013</v>
      </c>
      <c r="F106" s="3">
        <f t="shared" si="94"/>
        <v>0.70709078014797766</v>
      </c>
      <c r="G106" s="3">
        <f t="shared" si="253"/>
        <v>0.70451935481816819</v>
      </c>
      <c r="H106" s="3"/>
      <c r="I106">
        <v>2013</v>
      </c>
      <c r="J106">
        <f t="shared" si="254"/>
        <v>3.2322019646771811</v>
      </c>
      <c r="K106">
        <f t="shared" si="255"/>
        <v>3.1404239061112795</v>
      </c>
      <c r="N106">
        <v>69</v>
      </c>
      <c r="Q106" s="1">
        <v>16367.982308891842</v>
      </c>
      <c r="R106">
        <v>0</v>
      </c>
      <c r="S106">
        <v>1</v>
      </c>
      <c r="V106" s="1"/>
      <c r="X106" s="1">
        <v>4658.5569999999998</v>
      </c>
      <c r="Y106" s="29">
        <f t="shared" si="119"/>
        <v>23125.100000000002</v>
      </c>
      <c r="Z106" s="11"/>
      <c r="AA106" s="42"/>
      <c r="AC106">
        <v>2013</v>
      </c>
      <c r="AD106" s="8">
        <f t="shared" si="121"/>
        <v>5060762</v>
      </c>
      <c r="AE106" s="8">
        <f t="shared" si="122"/>
        <v>4216265</v>
      </c>
      <c r="AF106" s="8">
        <f t="shared" si="123"/>
        <v>3374823.9999999995</v>
      </c>
      <c r="AG106" s="8">
        <f t="shared" si="124"/>
        <v>1183292.0000000002</v>
      </c>
      <c r="AH106" s="8">
        <f t="shared" si="125"/>
        <v>1705853.9999999998</v>
      </c>
      <c r="AI106" s="8">
        <f t="shared" si="126"/>
        <v>366806</v>
      </c>
      <c r="AJ106" s="8">
        <f t="shared" si="127"/>
        <v>146147</v>
      </c>
      <c r="AK106" s="8">
        <f t="shared" si="128"/>
        <v>297595</v>
      </c>
      <c r="AL106" s="1">
        <f t="shared" si="129"/>
        <v>16351545</v>
      </c>
      <c r="AM106" s="9"/>
      <c r="AN106" s="9"/>
      <c r="AO106" s="8">
        <v>1705915</v>
      </c>
      <c r="AP106">
        <v>146147</v>
      </c>
      <c r="AQ106" s="8">
        <v>148473.68289691751</v>
      </c>
      <c r="AR106" s="8">
        <v>297595</v>
      </c>
      <c r="AS106" s="9"/>
      <c r="AT106" s="8">
        <v>366806</v>
      </c>
      <c r="AU106" s="1">
        <v>146551</v>
      </c>
      <c r="AV106" s="4"/>
      <c r="AW106" s="1"/>
      <c r="AX106" s="1">
        <v>5060762</v>
      </c>
      <c r="AY106">
        <v>3374824</v>
      </c>
      <c r="AZ106">
        <v>4216265</v>
      </c>
      <c r="BA106">
        <v>3958123</v>
      </c>
      <c r="BC106">
        <v>2013</v>
      </c>
      <c r="BD106">
        <v>5060762</v>
      </c>
      <c r="BE106" s="7">
        <f t="shared" si="266"/>
        <v>4216265</v>
      </c>
      <c r="BF106">
        <v>3374824</v>
      </c>
      <c r="BG106">
        <v>1183292</v>
      </c>
      <c r="BH106">
        <v>1705854</v>
      </c>
      <c r="BI106" s="1">
        <f t="shared" si="267"/>
        <v>366806</v>
      </c>
      <c r="BJ106">
        <v>146147</v>
      </c>
      <c r="BK106" s="37">
        <f t="shared" si="259"/>
        <v>297595</v>
      </c>
      <c r="BL106">
        <f t="shared" si="260"/>
        <v>16351545</v>
      </c>
      <c r="BM106" s="1">
        <f t="shared" si="261"/>
        <v>12976721</v>
      </c>
      <c r="BN106" s="37">
        <v>307834</v>
      </c>
      <c r="BO106" s="30">
        <f t="shared" si="244"/>
        <v>284729</v>
      </c>
      <c r="BP106" s="30"/>
      <c r="BQ106">
        <v>2013</v>
      </c>
      <c r="BR106" s="42">
        <v>7404</v>
      </c>
      <c r="BS106" s="42">
        <v>5772.7</v>
      </c>
      <c r="BT106" s="42">
        <v>4652.8</v>
      </c>
      <c r="BU106" s="42">
        <v>1671.5</v>
      </c>
      <c r="BV106" s="42">
        <v>2486.9</v>
      </c>
      <c r="BW106" s="42">
        <v>512.20000000000005</v>
      </c>
      <c r="BX106" s="42">
        <v>241.7</v>
      </c>
      <c r="BY106" s="42">
        <v>383.3</v>
      </c>
      <c r="BZ106" s="42">
        <f t="shared" si="133"/>
        <v>23125.100000000002</v>
      </c>
      <c r="CB106" s="39">
        <v>2013</v>
      </c>
      <c r="CC106" s="39">
        <f t="shared" si="230"/>
        <v>0.32017158844718507</v>
      </c>
      <c r="CD106" s="39">
        <f t="shared" si="231"/>
        <v>0.24962919079268844</v>
      </c>
      <c r="CE106" s="39">
        <f t="shared" si="232"/>
        <v>0.20120129210252063</v>
      </c>
      <c r="CF106" s="39">
        <f t="shared" si="233"/>
        <v>7.2280768515595603E-2</v>
      </c>
      <c r="CG106" s="39">
        <f t="shared" si="234"/>
        <v>0.10754115657878235</v>
      </c>
      <c r="CH106" s="39">
        <f t="shared" si="235"/>
        <v>2.2149093409325797E-2</v>
      </c>
      <c r="CI106" s="39">
        <f t="shared" si="236"/>
        <v>1.0451846694716995E-2</v>
      </c>
      <c r="CJ106" s="39">
        <f t="shared" si="237"/>
        <v>1.6575063459185042E-2</v>
      </c>
      <c r="CK106" s="39">
        <f t="shared" si="238"/>
        <v>1</v>
      </c>
      <c r="CM106">
        <v>2013</v>
      </c>
      <c r="CN106" s="3">
        <f t="shared" si="134"/>
        <v>0.68351728795245814</v>
      </c>
      <c r="CO106" s="3">
        <f t="shared" si="135"/>
        <v>0.73038006478770778</v>
      </c>
      <c r="CP106" s="3">
        <f t="shared" si="246"/>
        <v>0.72533184319119659</v>
      </c>
      <c r="CQ106" s="3">
        <f t="shared" si="137"/>
        <v>0.70792222554591688</v>
      </c>
      <c r="CR106" s="3">
        <f t="shared" si="138"/>
        <v>0.68593590413768135</v>
      </c>
      <c r="CS106" s="3">
        <f t="shared" si="139"/>
        <v>0.71613822725497844</v>
      </c>
      <c r="CT106" s="3">
        <f t="shared" si="140"/>
        <v>0.60466280513032689</v>
      </c>
      <c r="CU106" s="3">
        <f t="shared" si="141"/>
        <v>0.7764022958518132</v>
      </c>
      <c r="CV106" s="3">
        <f t="shared" si="142"/>
        <v>0.70709078014797766</v>
      </c>
      <c r="CX106" s="1">
        <v>2013</v>
      </c>
      <c r="CY106" s="3">
        <f t="shared" si="252"/>
        <v>0.68351728795245814</v>
      </c>
      <c r="CZ106" s="18">
        <f t="shared" si="248"/>
        <v>0.73038006478770778</v>
      </c>
      <c r="DA106" s="18">
        <f t="shared" si="249"/>
        <v>0.72533184319119659</v>
      </c>
      <c r="DB106" s="18">
        <f t="shared" si="262"/>
        <v>0.70792222554591688</v>
      </c>
      <c r="DC106" s="3">
        <f t="shared" si="228"/>
        <v>0.68593590413768135</v>
      </c>
      <c r="DD106" s="18">
        <f t="shared" si="268"/>
        <v>0.71613822725497844</v>
      </c>
      <c r="DE106" s="18">
        <f t="shared" si="239"/>
        <v>0.60466280513032689</v>
      </c>
      <c r="DF106" s="18">
        <f t="shared" si="263"/>
        <v>0.7764022958518132</v>
      </c>
      <c r="DG106" s="3">
        <f t="shared" si="146"/>
        <v>0.70709078014797766</v>
      </c>
      <c r="DH106" s="37"/>
      <c r="DI106">
        <v>2013</v>
      </c>
      <c r="DJ106" s="1">
        <f t="shared" si="117"/>
        <v>16351.545</v>
      </c>
      <c r="DK106">
        <v>239.67215272291367</v>
      </c>
      <c r="DM106">
        <v>2013</v>
      </c>
      <c r="DN106" s="1">
        <f t="shared" si="147"/>
        <v>14657.462198398602</v>
      </c>
      <c r="DO106" s="1">
        <f t="shared" si="148"/>
        <v>14634.288424258182</v>
      </c>
      <c r="DP106" s="1"/>
      <c r="DQ106" s="3">
        <f t="shared" si="149"/>
        <v>1.8337146985690693</v>
      </c>
      <c r="DR106" s="3">
        <f t="shared" si="150"/>
        <v>1.8222884430743009</v>
      </c>
      <c r="DS106" s="1"/>
      <c r="DT106" s="1">
        <v>44</v>
      </c>
      <c r="DU106" s="1">
        <f t="shared" si="180"/>
        <v>148.27250578215845</v>
      </c>
      <c r="DV106">
        <v>1.2</v>
      </c>
      <c r="DW106">
        <v>0</v>
      </c>
      <c r="DX106" s="1">
        <v>0</v>
      </c>
      <c r="DY106" s="2">
        <f t="shared" si="181"/>
        <v>2</v>
      </c>
      <c r="EA106" s="1">
        <v>146.80861328124999</v>
      </c>
      <c r="EB106">
        <v>1520669</v>
      </c>
      <c r="EI106">
        <v>2013</v>
      </c>
      <c r="EJ106">
        <v>1577173</v>
      </c>
      <c r="EK106">
        <v>1455007</v>
      </c>
      <c r="EL106">
        <v>1398678</v>
      </c>
      <c r="EM106" s="1">
        <v>4430.8580000000002</v>
      </c>
      <c r="EN106" s="42">
        <f t="shared" si="152"/>
        <v>23125.100000000002</v>
      </c>
      <c r="EO106" s="1">
        <f t="shared" si="153"/>
        <v>18694.242000000002</v>
      </c>
      <c r="EP106" s="3">
        <f t="shared" si="241"/>
        <v>0.87468349880139551</v>
      </c>
      <c r="ER106" s="4">
        <f>CV106*EN106/EO106</f>
        <v>0.87468349880139551</v>
      </c>
      <c r="EU106" s="3">
        <f t="shared" si="155"/>
        <v>0.1916038417131169</v>
      </c>
      <c r="FF106">
        <f t="shared" si="156"/>
        <v>2013</v>
      </c>
      <c r="FG106">
        <f t="shared" si="157"/>
        <v>5060762</v>
      </c>
      <c r="FH106">
        <f t="shared" si="158"/>
        <v>5054993.2677205224</v>
      </c>
      <c r="FI106" s="4">
        <f t="shared" si="159"/>
        <v>0.68351728795245814</v>
      </c>
      <c r="FJ106" s="4">
        <f t="shared" si="160"/>
        <v>0.68273815069158861</v>
      </c>
      <c r="FK106">
        <f t="shared" si="161"/>
        <v>2.5860058862011832</v>
      </c>
      <c r="FL106">
        <f t="shared" si="162"/>
        <v>2.569844758780186</v>
      </c>
      <c r="FM106">
        <f t="shared" si="226"/>
        <v>43</v>
      </c>
      <c r="FN106">
        <v>21</v>
      </c>
      <c r="FO106">
        <v>0</v>
      </c>
      <c r="FQ106">
        <v>2013</v>
      </c>
      <c r="FR106">
        <f t="shared" si="163"/>
        <v>4216265</v>
      </c>
      <c r="FS106">
        <f t="shared" si="164"/>
        <v>4214290.8582657548</v>
      </c>
      <c r="FT106" s="3">
        <f t="shared" si="165"/>
        <v>0.73038006478770778</v>
      </c>
      <c r="FU106" s="3">
        <f t="shared" si="190"/>
        <v>0.73003808586376473</v>
      </c>
      <c r="FV106">
        <f t="shared" si="264"/>
        <v>3.2051174138124141</v>
      </c>
      <c r="FW106" s="39">
        <f t="shared" si="191"/>
        <v>3.193169658861982</v>
      </c>
      <c r="FX106">
        <v>69</v>
      </c>
      <c r="FY106" s="1">
        <v>0</v>
      </c>
      <c r="FZ106" s="41">
        <v>0.3</v>
      </c>
      <c r="GA106" s="41"/>
      <c r="GB106" s="41"/>
      <c r="GC106">
        <v>2013</v>
      </c>
      <c r="GD106">
        <f t="shared" si="166"/>
        <v>3374823.9999999995</v>
      </c>
      <c r="GE106">
        <f t="shared" si="167"/>
        <v>3375145.886212531</v>
      </c>
      <c r="GF106">
        <f t="shared" si="168"/>
        <v>0.72533184319119648</v>
      </c>
      <c r="GG106" s="3">
        <f t="shared" si="169"/>
        <v>0.72540102437511411</v>
      </c>
      <c r="GH106">
        <f t="shared" si="118"/>
        <v>3.6076283425753366</v>
      </c>
      <c r="GI106">
        <f t="shared" si="170"/>
        <v>3.6112473381656529</v>
      </c>
      <c r="GJ106">
        <v>69</v>
      </c>
      <c r="GK106">
        <v>1</v>
      </c>
      <c r="GM106">
        <v>2013</v>
      </c>
      <c r="GN106">
        <f t="shared" si="171"/>
        <v>1183292.0000000002</v>
      </c>
      <c r="GO106">
        <f t="shared" si="172"/>
        <v>1177506.4163534406</v>
      </c>
      <c r="GP106" s="3">
        <f t="shared" si="173"/>
        <v>0.70792222554591699</v>
      </c>
      <c r="GQ106" s="3">
        <f t="shared" si="192"/>
        <v>0.70446091316388904</v>
      </c>
      <c r="GR106">
        <f t="shared" si="256"/>
        <v>3.4677628150590851</v>
      </c>
      <c r="GS106" s="39">
        <f t="shared" si="193"/>
        <v>3.3172227524284219</v>
      </c>
      <c r="GT106">
        <v>69</v>
      </c>
      <c r="GU106">
        <v>0</v>
      </c>
      <c r="GV106" s="39">
        <v>0</v>
      </c>
      <c r="GX106">
        <v>2013</v>
      </c>
      <c r="GY106">
        <f t="shared" si="174"/>
        <v>1705853.9999999998</v>
      </c>
      <c r="GZ106">
        <f t="shared" si="175"/>
        <v>1702988.1841951532</v>
      </c>
      <c r="HA106">
        <f t="shared" si="176"/>
        <v>0.68593590413768124</v>
      </c>
      <c r="HB106" s="3">
        <f t="shared" si="194"/>
        <v>0.68478353942464643</v>
      </c>
      <c r="HC106" s="39">
        <f t="shared" si="265"/>
        <v>2.5406138860620038</v>
      </c>
      <c r="HD106">
        <f t="shared" si="195"/>
        <v>2.5178416798240222</v>
      </c>
      <c r="HE106" s="39">
        <f t="shared" si="240"/>
        <v>54</v>
      </c>
      <c r="HF106" s="37">
        <f>HF105</f>
        <v>14</v>
      </c>
      <c r="HG106" s="39">
        <v>0</v>
      </c>
      <c r="HH106" s="37"/>
      <c r="HI106">
        <v>2013</v>
      </c>
      <c r="HJ106">
        <f t="shared" si="196"/>
        <v>366806</v>
      </c>
      <c r="HK106">
        <f t="shared" si="197"/>
        <v>369472.73519686906</v>
      </c>
      <c r="HL106">
        <f t="shared" si="198"/>
        <v>0.71613822725497844</v>
      </c>
      <c r="HM106" s="3">
        <f t="shared" si="177"/>
        <v>0.72134466067330927</v>
      </c>
      <c r="HN106">
        <f t="shared" si="178"/>
        <v>3.0515864726793995</v>
      </c>
      <c r="HO106">
        <f t="shared" si="199"/>
        <v>3.2257772647808407</v>
      </c>
      <c r="HP106">
        <v>69</v>
      </c>
      <c r="HQ106">
        <v>0</v>
      </c>
      <c r="HS106">
        <v>2013</v>
      </c>
      <c r="HT106" s="1">
        <f t="shared" si="200"/>
        <v>146147</v>
      </c>
      <c r="HU106" s="1">
        <f t="shared" si="201"/>
        <v>148938.8084546584</v>
      </c>
      <c r="HV106" s="3">
        <f t="shared" si="202"/>
        <v>0.60466280513032689</v>
      </c>
      <c r="HW106" s="3">
        <f t="shared" si="203"/>
        <v>0.6162135227747555</v>
      </c>
      <c r="HX106" s="39">
        <f t="shared" si="257"/>
        <v>1.4969015517170043</v>
      </c>
      <c r="HY106" s="37">
        <f t="shared" si="204"/>
        <v>1.6050354078825324</v>
      </c>
      <c r="HZ106">
        <v>24</v>
      </c>
      <c r="IA106">
        <v>46</v>
      </c>
      <c r="IB106">
        <v>0</v>
      </c>
      <c r="IC106" s="37">
        <v>0.2</v>
      </c>
      <c r="ID106" s="37"/>
      <c r="IE106">
        <v>2013</v>
      </c>
      <c r="IF106" s="1">
        <f t="shared" si="205"/>
        <v>297595</v>
      </c>
      <c r="IG106">
        <f t="shared" si="206"/>
        <v>297062.58011305419</v>
      </c>
      <c r="IH106">
        <f t="shared" si="207"/>
        <v>0.7764022958518132</v>
      </c>
      <c r="II106" s="5">
        <f t="shared" si="208"/>
        <v>0.77501325362132578</v>
      </c>
      <c r="IJ106" s="37">
        <f t="shared" si="258"/>
        <v>2.7710945182967834</v>
      </c>
      <c r="IK106" s="39">
        <f t="shared" si="209"/>
        <v>2.7411222327902669</v>
      </c>
      <c r="IL106">
        <f t="shared" si="182"/>
        <v>26</v>
      </c>
      <c r="IM106">
        <f t="shared" si="229"/>
        <v>26</v>
      </c>
      <c r="IN106" s="39">
        <v>7</v>
      </c>
      <c r="IO106" s="39">
        <v>10</v>
      </c>
      <c r="IP106" s="1"/>
      <c r="IQ106">
        <v>2013</v>
      </c>
      <c r="IR106" s="42">
        <f t="shared" si="210"/>
        <v>16351545</v>
      </c>
      <c r="IS106" s="1">
        <f t="shared" si="211"/>
        <v>16340398.736511985</v>
      </c>
      <c r="IT106" s="1">
        <f t="shared" si="212"/>
        <v>16292080.532105623</v>
      </c>
      <c r="IU106" s="1"/>
      <c r="IV106">
        <v>2013</v>
      </c>
      <c r="IW106" s="3">
        <f t="shared" si="213"/>
        <v>0.70709078014797766</v>
      </c>
      <c r="IX106" s="3">
        <f t="shared" si="214"/>
        <v>0.70660878164902996</v>
      </c>
      <c r="IY106" s="3">
        <f t="shared" si="215"/>
        <v>0.70451935481816819</v>
      </c>
    </row>
    <row r="107" spans="1:259" x14ac:dyDescent="0.25">
      <c r="A107">
        <v>2014</v>
      </c>
      <c r="B107" s="42">
        <v>16601.400000000001</v>
      </c>
      <c r="C107" s="1">
        <f t="shared" ref="C107:C123" si="269">G107*Y107</f>
        <v>16579.10481632255</v>
      </c>
      <c r="D107" s="1"/>
      <c r="E107">
        <v>2014</v>
      </c>
      <c r="F107" s="3">
        <f t="shared" si="94"/>
        <v>0.70726117037592451</v>
      </c>
      <c r="G107" s="3">
        <f t="shared" si="253"/>
        <v>0.70631133977721228</v>
      </c>
      <c r="H107" s="3"/>
      <c r="I107">
        <v>2014</v>
      </c>
      <c r="J107">
        <f t="shared" si="254"/>
        <v>3.2385667810714129</v>
      </c>
      <c r="K107">
        <f t="shared" si="255"/>
        <v>3.203554200972242</v>
      </c>
      <c r="N107">
        <v>70</v>
      </c>
      <c r="Q107" s="1">
        <v>16610.559000000001</v>
      </c>
      <c r="V107" s="1"/>
      <c r="X107" s="1">
        <v>4726.8089999999993</v>
      </c>
      <c r="Y107" s="29">
        <f t="shared" si="119"/>
        <v>23472.799999999999</v>
      </c>
      <c r="Z107" s="11"/>
      <c r="AA107" s="42"/>
      <c r="AC107">
        <v>2014</v>
      </c>
      <c r="AD107" s="8">
        <f>BD107</f>
        <v>5142396</v>
      </c>
      <c r="AE107" s="8">
        <f t="shared" ref="AE107:AL108" si="270">BE107</f>
        <v>4310687</v>
      </c>
      <c r="AF107" s="8">
        <f t="shared" si="270"/>
        <v>3384271</v>
      </c>
      <c r="AG107" s="8">
        <f t="shared" si="270"/>
        <v>1196554</v>
      </c>
      <c r="AH107" s="8">
        <f t="shared" si="270"/>
        <v>1745523</v>
      </c>
      <c r="AI107" s="8">
        <f t="shared" si="270"/>
        <v>368562</v>
      </c>
      <c r="AJ107" s="8">
        <f t="shared" si="270"/>
        <v>150350</v>
      </c>
      <c r="AK107" s="8">
        <f t="shared" si="270"/>
        <v>303057</v>
      </c>
      <c r="AL107" s="8">
        <f t="shared" si="270"/>
        <v>16601400</v>
      </c>
      <c r="AO107" s="1">
        <v>1745523</v>
      </c>
      <c r="AP107">
        <v>150350</v>
      </c>
      <c r="AQ107" s="1">
        <v>150653</v>
      </c>
      <c r="AR107" s="1">
        <v>303057</v>
      </c>
      <c r="AT107" s="8">
        <v>368562</v>
      </c>
      <c r="AU107" s="1">
        <v>150825</v>
      </c>
      <c r="AX107">
        <v>5142396</v>
      </c>
      <c r="AY107">
        <v>3384271</v>
      </c>
      <c r="AZ107">
        <v>4310687</v>
      </c>
      <c r="BA107">
        <v>4029206</v>
      </c>
      <c r="BC107">
        <v>2014</v>
      </c>
      <c r="BD107">
        <v>5142396</v>
      </c>
      <c r="BE107" s="7">
        <f t="shared" si="266"/>
        <v>4310687</v>
      </c>
      <c r="BF107">
        <v>3384271</v>
      </c>
      <c r="BG107">
        <v>1196554</v>
      </c>
      <c r="BH107">
        <v>1745523</v>
      </c>
      <c r="BI107" s="1">
        <f t="shared" si="267"/>
        <v>368562</v>
      </c>
      <c r="BJ107">
        <v>150350</v>
      </c>
      <c r="BK107" s="37">
        <f t="shared" si="259"/>
        <v>303057</v>
      </c>
      <c r="BL107">
        <f t="shared" si="260"/>
        <v>16601400</v>
      </c>
      <c r="BM107" s="1">
        <f t="shared" si="261"/>
        <v>13217129</v>
      </c>
      <c r="BN107" s="37">
        <v>314244</v>
      </c>
      <c r="BO107" s="30">
        <f t="shared" si="244"/>
        <v>288729</v>
      </c>
      <c r="BP107" s="30"/>
      <c r="BQ107">
        <v>2014</v>
      </c>
      <c r="BR107" s="42">
        <v>7508.4</v>
      </c>
      <c r="BS107" s="42">
        <v>5894.9</v>
      </c>
      <c r="BT107" s="42">
        <v>4719.7</v>
      </c>
      <c r="BU107" s="42">
        <v>1686.9</v>
      </c>
      <c r="BV107" s="42">
        <v>2517.6</v>
      </c>
      <c r="BW107" s="42">
        <v>513.6</v>
      </c>
      <c r="BX107" s="42">
        <v>242.9</v>
      </c>
      <c r="BY107" s="42">
        <v>388.8</v>
      </c>
      <c r="BZ107" s="42">
        <f t="shared" si="133"/>
        <v>23472.799999999999</v>
      </c>
      <c r="CB107" s="39">
        <v>2014</v>
      </c>
      <c r="CC107" s="39">
        <f t="shared" si="230"/>
        <v>0.31987662315531168</v>
      </c>
      <c r="CD107" s="39">
        <f t="shared" si="231"/>
        <v>0.25113748679322451</v>
      </c>
      <c r="CE107" s="39">
        <f t="shared" si="232"/>
        <v>0.20107102689069903</v>
      </c>
      <c r="CF107" s="39">
        <f t="shared" si="233"/>
        <v>7.1866159980914085E-2</v>
      </c>
      <c r="CG107" s="39">
        <f t="shared" si="234"/>
        <v>0.1072560580757302</v>
      </c>
      <c r="CH107" s="39">
        <f t="shared" si="235"/>
        <v>2.1880644831464506E-2</v>
      </c>
      <c r="CI107" s="39">
        <f t="shared" si="236"/>
        <v>1.034814764322961E-2</v>
      </c>
      <c r="CJ107" s="39">
        <f t="shared" si="237"/>
        <v>1.65638526294264E-2</v>
      </c>
      <c r="CK107" s="39">
        <f t="shared" si="238"/>
        <v>1</v>
      </c>
      <c r="CM107">
        <v>2014</v>
      </c>
      <c r="CN107" s="3">
        <f t="shared" si="134"/>
        <v>0.6848857279846573</v>
      </c>
      <c r="CO107" s="3">
        <f t="shared" si="135"/>
        <v>0.73125701877894456</v>
      </c>
      <c r="CP107" s="3">
        <f t="shared" si="246"/>
        <v>0.71705214314469135</v>
      </c>
      <c r="CQ107" s="3">
        <f t="shared" si="137"/>
        <v>0.70932124014464393</v>
      </c>
      <c r="CR107" s="3">
        <f t="shared" si="138"/>
        <v>0.69332816968541466</v>
      </c>
      <c r="CS107" s="3">
        <f t="shared" si="139"/>
        <v>0.71760514018691579</v>
      </c>
      <c r="CT107" s="3">
        <f t="shared" si="140"/>
        <v>0.61897900370522851</v>
      </c>
      <c r="CU107" s="3">
        <f t="shared" si="141"/>
        <v>0.77946759259259257</v>
      </c>
      <c r="CV107" s="3">
        <f t="shared" si="142"/>
        <v>0.70726117037592451</v>
      </c>
      <c r="CX107" s="1">
        <v>2014</v>
      </c>
      <c r="CY107" s="3">
        <f t="shared" si="252"/>
        <v>0.6848857279846573</v>
      </c>
      <c r="CZ107" s="18">
        <f t="shared" si="248"/>
        <v>0.73125701877894456</v>
      </c>
      <c r="DA107" s="18">
        <f t="shared" si="249"/>
        <v>0.71705214314469135</v>
      </c>
      <c r="DB107" s="18">
        <f t="shared" si="262"/>
        <v>0.70932124014464393</v>
      </c>
      <c r="DC107" s="3">
        <f t="shared" si="228"/>
        <v>0.69332816968541466</v>
      </c>
      <c r="DD107" s="18">
        <f t="shared" si="268"/>
        <v>0.71760514018691579</v>
      </c>
      <c r="DE107" s="18">
        <f>CT107</f>
        <v>0.61897900370522851</v>
      </c>
      <c r="DF107" s="18">
        <f t="shared" si="263"/>
        <v>0.77946759259259257</v>
      </c>
      <c r="DG107" s="3">
        <f>CV107</f>
        <v>0.70726117037592451</v>
      </c>
      <c r="DH107" s="37"/>
      <c r="DI107">
        <v>2014</v>
      </c>
      <c r="DJ107" s="1">
        <f t="shared" ref="DJ107:DJ123" si="271">C107</f>
        <v>16579.10481632255</v>
      </c>
      <c r="DK107">
        <v>242.63397127908749</v>
      </c>
      <c r="DM107">
        <v>2014</v>
      </c>
      <c r="DN107" s="1">
        <f t="shared" si="147"/>
        <v>14634.925948487169</v>
      </c>
      <c r="DO107" s="1">
        <f t="shared" si="148"/>
        <v>14480.902108685372</v>
      </c>
      <c r="DP107" s="1"/>
      <c r="DQ107" s="3">
        <f t="shared" si="149"/>
        <v>1.8226015273638783</v>
      </c>
      <c r="DR107" s="3">
        <f t="shared" si="150"/>
        <v>1.7489298275442871</v>
      </c>
      <c r="DS107" s="1"/>
      <c r="DT107" s="1">
        <v>45</v>
      </c>
      <c r="DU107" s="1">
        <f t="shared" si="180"/>
        <v>148.5448423828125</v>
      </c>
      <c r="DV107">
        <v>1.4</v>
      </c>
      <c r="DW107">
        <v>0</v>
      </c>
      <c r="DX107" s="1">
        <v>0</v>
      </c>
      <c r="DY107" s="2">
        <f t="shared" si="181"/>
        <v>2</v>
      </c>
      <c r="EA107" s="1">
        <v>149.4</v>
      </c>
      <c r="EB107">
        <v>1558512</v>
      </c>
      <c r="EI107">
        <v>2014</v>
      </c>
      <c r="EJ107">
        <v>1533229</v>
      </c>
      <c r="EK107">
        <v>1487592</v>
      </c>
      <c r="EL107">
        <v>1407414</v>
      </c>
      <c r="EM107" s="1">
        <v>4428.2349999999997</v>
      </c>
      <c r="EN107" s="42">
        <f t="shared" si="152"/>
        <v>23472.799999999999</v>
      </c>
      <c r="EO107" s="1">
        <f t="shared" si="153"/>
        <v>19044.564999999999</v>
      </c>
      <c r="EP107" s="3">
        <f t="shared" si="241"/>
        <v>0.8705425834784124</v>
      </c>
      <c r="ER107" s="4">
        <f>CV107*EN107/EO107</f>
        <v>0.87171326832616036</v>
      </c>
      <c r="EU107" s="3">
        <f t="shared" si="155"/>
        <v>0.18865388875634775</v>
      </c>
      <c r="FF107">
        <f t="shared" si="156"/>
        <v>2014</v>
      </c>
      <c r="FG107">
        <f t="shared" si="157"/>
        <v>5142396</v>
      </c>
      <c r="FH107">
        <f t="shared" si="158"/>
        <v>5144641.7416656045</v>
      </c>
      <c r="FI107" s="4">
        <f t="shared" si="159"/>
        <v>0.6848857279846573</v>
      </c>
      <c r="FJ107" s="4">
        <f t="shared" si="160"/>
        <v>0.68518482521783675</v>
      </c>
      <c r="FK107">
        <f t="shared" si="161"/>
        <v>2.6149461657971642</v>
      </c>
      <c r="FL107">
        <f t="shared" si="162"/>
        <v>2.6213689675883534</v>
      </c>
      <c r="FM107">
        <f t="shared" si="226"/>
        <v>43</v>
      </c>
      <c r="FN107">
        <v>22</v>
      </c>
      <c r="FO107">
        <v>0</v>
      </c>
      <c r="FQ107">
        <v>2014</v>
      </c>
      <c r="FR107">
        <f t="shared" si="163"/>
        <v>4310687</v>
      </c>
      <c r="FS107">
        <f t="shared" si="164"/>
        <v>4313224.6639758991</v>
      </c>
      <c r="FT107" s="3">
        <f t="shared" si="165"/>
        <v>0.73125701877894456</v>
      </c>
      <c r="FU107" s="3">
        <f t="shared" si="190"/>
        <v>0.73168750343108435</v>
      </c>
      <c r="FV107">
        <f t="shared" si="264"/>
        <v>3.2363713908333045</v>
      </c>
      <c r="FW107" s="39">
        <f t="shared" si="191"/>
        <v>3.2520502328721248</v>
      </c>
      <c r="FX107">
        <v>70</v>
      </c>
      <c r="FY107" s="1">
        <v>0</v>
      </c>
      <c r="FZ107" s="41">
        <v>0.3</v>
      </c>
      <c r="GA107" s="41"/>
      <c r="GB107" s="41"/>
      <c r="GC107">
        <v>2014</v>
      </c>
      <c r="GD107">
        <f t="shared" si="166"/>
        <v>3384271</v>
      </c>
      <c r="GE107">
        <f t="shared" si="167"/>
        <v>3381733.5127698104</v>
      </c>
      <c r="GF107">
        <f t="shared" si="168"/>
        <v>0.71705214314469135</v>
      </c>
      <c r="GG107" s="3">
        <f t="shared" si="169"/>
        <v>0.71651450574608777</v>
      </c>
      <c r="GH107">
        <f t="shared" si="118"/>
        <v>3.2448080431518016</v>
      </c>
      <c r="GI107">
        <f t="shared" si="170"/>
        <v>3.225003508190774</v>
      </c>
      <c r="GJ107">
        <v>70</v>
      </c>
      <c r="GK107">
        <v>0.3</v>
      </c>
      <c r="GM107">
        <v>2014</v>
      </c>
      <c r="GN107">
        <f t="shared" si="171"/>
        <v>1196554</v>
      </c>
      <c r="GO107">
        <f t="shared" si="172"/>
        <v>1190830.6454239059</v>
      </c>
      <c r="GP107" s="3">
        <f t="shared" si="173"/>
        <v>0.70932124014464393</v>
      </c>
      <c r="GQ107" s="3">
        <f t="shared" si="192"/>
        <v>0.70592841628069591</v>
      </c>
      <c r="GR107">
        <f t="shared" si="256"/>
        <v>3.5352014334474409</v>
      </c>
      <c r="GS107" s="39">
        <f t="shared" si="193"/>
        <v>3.3784817929537994</v>
      </c>
      <c r="GT107">
        <v>70</v>
      </c>
      <c r="GU107">
        <v>0</v>
      </c>
      <c r="GV107" s="39">
        <v>0</v>
      </c>
      <c r="GX107">
        <v>2014</v>
      </c>
      <c r="GY107">
        <f t="shared" si="174"/>
        <v>1745523</v>
      </c>
      <c r="GZ107">
        <f t="shared" si="175"/>
        <v>1742493.3687513664</v>
      </c>
      <c r="HA107">
        <f t="shared" si="176"/>
        <v>0.69332816968541466</v>
      </c>
      <c r="HB107" s="3">
        <f t="shared" si="194"/>
        <v>0.69212478898608454</v>
      </c>
      <c r="HC107" s="39">
        <f t="shared" si="265"/>
        <v>2.698362659012171</v>
      </c>
      <c r="HD107">
        <f t="shared" si="195"/>
        <v>2.6711684151722879</v>
      </c>
      <c r="HE107" s="39">
        <f t="shared" si="240"/>
        <v>54</v>
      </c>
      <c r="HF107" s="39">
        <f t="shared" ref="HF107:HF123" si="272">HF106</f>
        <v>14</v>
      </c>
      <c r="HG107" s="39">
        <v>1</v>
      </c>
      <c r="HH107" s="37"/>
      <c r="HI107">
        <v>2014</v>
      </c>
      <c r="HJ107">
        <f t="shared" si="196"/>
        <v>368562</v>
      </c>
      <c r="HK107">
        <f t="shared" si="197"/>
        <v>371423.12040785665</v>
      </c>
      <c r="HL107">
        <f t="shared" si="198"/>
        <v>0.71760514018691579</v>
      </c>
      <c r="HM107" s="3">
        <f t="shared" si="177"/>
        <v>0.72317585749193269</v>
      </c>
      <c r="HN107">
        <f t="shared" si="178"/>
        <v>3.0979197112760923</v>
      </c>
      <c r="HO107">
        <f t="shared" si="199"/>
        <v>3.2943501037705882</v>
      </c>
      <c r="HP107">
        <v>70</v>
      </c>
      <c r="HQ107">
        <v>0</v>
      </c>
      <c r="HS107">
        <v>2014</v>
      </c>
      <c r="HT107" s="1">
        <f t="shared" si="200"/>
        <v>150350</v>
      </c>
      <c r="HU107" s="1">
        <f t="shared" si="201"/>
        <v>151887.71009475517</v>
      </c>
      <c r="HV107" s="3">
        <f t="shared" si="202"/>
        <v>0.61897900370522851</v>
      </c>
      <c r="HW107" s="3">
        <f t="shared" si="203"/>
        <v>0.62530963398417105</v>
      </c>
      <c r="HX107" s="39">
        <f t="shared" si="257"/>
        <v>1.6321072987679137</v>
      </c>
      <c r="HY107" s="37">
        <f t="shared" si="204"/>
        <v>1.6960109137134454</v>
      </c>
      <c r="HZ107">
        <v>24</v>
      </c>
      <c r="IA107">
        <v>47</v>
      </c>
      <c r="IB107">
        <v>0</v>
      </c>
      <c r="IC107" s="37">
        <v>0</v>
      </c>
      <c r="ID107" s="1"/>
      <c r="IE107">
        <v>2014</v>
      </c>
      <c r="IF107" s="1">
        <f t="shared" si="205"/>
        <v>303057</v>
      </c>
      <c r="IG107">
        <f t="shared" si="206"/>
        <v>302418.87169580063</v>
      </c>
      <c r="IH107">
        <f t="shared" si="207"/>
        <v>0.77946759259259257</v>
      </c>
      <c r="II107" s="5">
        <f t="shared" si="208"/>
        <v>0.77782631609002229</v>
      </c>
      <c r="IJ107" s="37">
        <f t="shared" si="258"/>
        <v>2.8401867898859843</v>
      </c>
      <c r="IK107" s="39">
        <f t="shared" si="209"/>
        <v>2.8026670623297214</v>
      </c>
      <c r="IL107">
        <f t="shared" si="182"/>
        <v>26</v>
      </c>
      <c r="IM107">
        <f t="shared" si="229"/>
        <v>26</v>
      </c>
      <c r="IN107" s="39">
        <v>7</v>
      </c>
      <c r="IO107" s="39">
        <v>11</v>
      </c>
      <c r="IP107" s="1"/>
      <c r="IQ107">
        <v>2014</v>
      </c>
      <c r="IR107" s="42">
        <f t="shared" si="210"/>
        <v>16601400</v>
      </c>
      <c r="IS107" s="1">
        <f t="shared" si="211"/>
        <v>16598653.634784998</v>
      </c>
      <c r="IT107" s="1">
        <f t="shared" si="212"/>
        <v>16579104.81632255</v>
      </c>
      <c r="IU107" s="1"/>
      <c r="IV107">
        <v>2014</v>
      </c>
      <c r="IW107" s="3">
        <f t="shared" si="213"/>
        <v>0.70726117037592451</v>
      </c>
      <c r="IX107" s="3">
        <f t="shared" si="214"/>
        <v>0.70714416834740634</v>
      </c>
      <c r="IY107" s="3">
        <f t="shared" si="215"/>
        <v>0.70631133977721228</v>
      </c>
    </row>
    <row r="108" spans="1:259" x14ac:dyDescent="0.25">
      <c r="A108">
        <v>2015</v>
      </c>
      <c r="B108" s="42">
        <v>16879.600999999999</v>
      </c>
      <c r="C108" s="1">
        <f t="shared" si="269"/>
        <v>16875.221591635858</v>
      </c>
      <c r="D108" s="1"/>
      <c r="E108">
        <v>2015</v>
      </c>
      <c r="F108" s="3">
        <f>B108/Y108</f>
        <v>0.70818574815026536</v>
      </c>
      <c r="G108" s="3">
        <f t="shared" si="253"/>
        <v>0.70800200953056602</v>
      </c>
      <c r="H108" s="3"/>
      <c r="I108">
        <v>2015</v>
      </c>
      <c r="J108">
        <f>LN(F108/(0.735-F108))</f>
        <v>3.2737728838219042</v>
      </c>
      <c r="K108">
        <f t="shared" si="255"/>
        <v>3.2666844958332035</v>
      </c>
      <c r="N108">
        <v>71</v>
      </c>
      <c r="Q108" s="1">
        <v>16881.075000000001</v>
      </c>
      <c r="Y108">
        <v>23834.991093916262</v>
      </c>
      <c r="Z108">
        <v>23834.991093916262</v>
      </c>
      <c r="AA108" s="42"/>
      <c r="AC108">
        <v>2015</v>
      </c>
      <c r="AD108" s="8">
        <f>BD108</f>
        <v>5245755</v>
      </c>
      <c r="AE108" s="8">
        <f t="shared" si="270"/>
        <v>4384609</v>
      </c>
      <c r="AF108" s="8">
        <f t="shared" si="270"/>
        <v>3432171</v>
      </c>
      <c r="AG108" s="8">
        <f t="shared" si="270"/>
        <v>1206194</v>
      </c>
      <c r="AH108" s="8">
        <f t="shared" ref="AH108:AL109" si="273">BH108</f>
        <v>1777515</v>
      </c>
      <c r="AI108" s="8">
        <f t="shared" si="273"/>
        <v>372402</v>
      </c>
      <c r="AJ108" s="8">
        <f t="shared" si="273"/>
        <v>151911</v>
      </c>
      <c r="AK108" s="8">
        <f t="shared" si="273"/>
        <v>309044</v>
      </c>
      <c r="AL108" s="8">
        <f t="shared" si="273"/>
        <v>16879601</v>
      </c>
      <c r="AO108" s="1">
        <v>1777515</v>
      </c>
      <c r="AP108">
        <v>151911</v>
      </c>
      <c r="AQ108" s="1">
        <v>152268</v>
      </c>
      <c r="AR108" s="1">
        <v>309044</v>
      </c>
      <c r="AT108" s="8">
        <v>372402</v>
      </c>
      <c r="AU108" s="1">
        <v>152448</v>
      </c>
      <c r="AX108">
        <v>5245755</v>
      </c>
      <c r="AY108">
        <v>3432171</v>
      </c>
      <c r="AZ108" s="1">
        <v>4384609</v>
      </c>
      <c r="BA108">
        <v>4108944</v>
      </c>
      <c r="BC108">
        <v>2015</v>
      </c>
      <c r="BD108">
        <v>5245755</v>
      </c>
      <c r="BE108" s="7">
        <f t="shared" si="266"/>
        <v>4384609</v>
      </c>
      <c r="BF108">
        <v>3432171</v>
      </c>
      <c r="BG108">
        <v>1206194</v>
      </c>
      <c r="BH108">
        <v>1777515</v>
      </c>
      <c r="BI108" s="1">
        <f t="shared" si="267"/>
        <v>372402</v>
      </c>
      <c r="BJ108">
        <v>151911</v>
      </c>
      <c r="BK108" s="37">
        <f t="shared" si="259"/>
        <v>309044</v>
      </c>
      <c r="BL108">
        <f t="shared" si="260"/>
        <v>16879601</v>
      </c>
      <c r="BM108" s="1">
        <f t="shared" si="261"/>
        <v>13447430</v>
      </c>
      <c r="BN108" s="37">
        <v>312267</v>
      </c>
      <c r="BO108" s="30">
        <f t="shared" si="244"/>
        <v>292729</v>
      </c>
      <c r="BP108" s="30"/>
      <c r="BQ108">
        <v>2015</v>
      </c>
      <c r="BR108" s="42">
        <v>7616.2</v>
      </c>
      <c r="BS108" s="42">
        <v>6022.3</v>
      </c>
      <c r="BT108" s="42">
        <v>4777.7</v>
      </c>
      <c r="BU108" s="42">
        <v>1700.7</v>
      </c>
      <c r="BV108" s="42">
        <v>2540.6999999999998</v>
      </c>
      <c r="BW108" s="42">
        <v>515.1</v>
      </c>
      <c r="BX108" s="42">
        <v>244.7</v>
      </c>
      <c r="BY108" s="42">
        <v>395.8</v>
      </c>
      <c r="BZ108" s="42">
        <f t="shared" si="133"/>
        <v>23813.200000000001</v>
      </c>
      <c r="CB108" s="39">
        <v>2015</v>
      </c>
      <c r="CC108" s="39">
        <f t="shared" si="230"/>
        <v>0.31983101809080677</v>
      </c>
      <c r="CD108" s="39">
        <f t="shared" si="231"/>
        <v>0.25289755261787578</v>
      </c>
      <c r="CE108" s="39">
        <f t="shared" si="232"/>
        <v>0.20063242235398854</v>
      </c>
      <c r="CF108" s="39">
        <f t="shared" si="233"/>
        <v>7.1418373003208302E-2</v>
      </c>
      <c r="CG108" s="39">
        <f t="shared" si="234"/>
        <v>0.10669292661213108</v>
      </c>
      <c r="CH108" s="39">
        <f t="shared" si="235"/>
        <v>2.1630860195185862E-2</v>
      </c>
      <c r="CI108" s="39">
        <f t="shared" si="236"/>
        <v>1.0275813414408815E-2</v>
      </c>
      <c r="CJ108" s="39">
        <f t="shared" si="237"/>
        <v>1.6621033712394807E-2</v>
      </c>
      <c r="CK108" s="39">
        <f t="shared" si="238"/>
        <v>1</v>
      </c>
      <c r="CM108">
        <v>2015</v>
      </c>
      <c r="CN108" s="3">
        <f t="shared" ref="CN108:CV109" si="274">BD108/BR108/1000</f>
        <v>0.6887627688348521</v>
      </c>
      <c r="CO108" s="3">
        <f t="shared" si="274"/>
        <v>0.72806220214868078</v>
      </c>
      <c r="CP108" s="3">
        <f t="shared" si="274"/>
        <v>0.71837306653829247</v>
      </c>
      <c r="CQ108" s="3">
        <f t="shared" si="274"/>
        <v>0.70923384488739927</v>
      </c>
      <c r="CR108" s="3">
        <f t="shared" si="274"/>
        <v>0.69961624749084894</v>
      </c>
      <c r="CS108" s="3">
        <f t="shared" si="274"/>
        <v>0.72297029702970295</v>
      </c>
      <c r="CT108" s="3">
        <f t="shared" si="274"/>
        <v>0.62080506742950559</v>
      </c>
      <c r="CU108" s="3">
        <f t="shared" si="274"/>
        <v>0.78080848913592715</v>
      </c>
      <c r="CV108" s="3">
        <f t="shared" si="274"/>
        <v>0.70883379806157931</v>
      </c>
      <c r="CX108" s="1">
        <v>2015</v>
      </c>
      <c r="CY108" s="3">
        <f t="shared" si="252"/>
        <v>0.6887627688348521</v>
      </c>
      <c r="CZ108" s="18">
        <f t="shared" si="248"/>
        <v>0.72806220214868078</v>
      </c>
      <c r="DA108" s="18">
        <f t="shared" si="249"/>
        <v>0.71837306653829247</v>
      </c>
      <c r="DB108" s="18">
        <f t="shared" si="262"/>
        <v>0.70923384488739927</v>
      </c>
      <c r="DC108" s="3">
        <f t="shared" si="228"/>
        <v>0.69961624749084894</v>
      </c>
      <c r="DD108" s="18">
        <f t="shared" si="268"/>
        <v>0.72297029702970295</v>
      </c>
      <c r="DE108" s="18">
        <f>CT108</f>
        <v>0.62080506742950559</v>
      </c>
      <c r="DF108" s="18">
        <f t="shared" si="263"/>
        <v>0.78080848913592715</v>
      </c>
      <c r="DG108" s="3">
        <f>CV108</f>
        <v>0.70883379806157931</v>
      </c>
      <c r="DH108" s="37"/>
      <c r="DI108">
        <v>2015</v>
      </c>
      <c r="DJ108" s="1">
        <f t="shared" si="271"/>
        <v>16875.221591635858</v>
      </c>
      <c r="DK108">
        <v>246.8684255781865</v>
      </c>
      <c r="DM108">
        <v>2015</v>
      </c>
      <c r="DN108" s="1">
        <f>DK108/DJ108*1000000</f>
        <v>14629.047935023616</v>
      </c>
      <c r="DO108" s="1">
        <f t="shared" si="148"/>
        <v>14611.272901863766</v>
      </c>
      <c r="DP108" s="1"/>
      <c r="DQ108" s="3"/>
      <c r="DR108" s="3">
        <f t="shared" si="150"/>
        <v>1.8110327182093655</v>
      </c>
      <c r="DS108" s="1"/>
      <c r="DT108" s="1">
        <v>46</v>
      </c>
      <c r="DU108" s="1">
        <f t="shared" si="180"/>
        <v>133.99148339483395</v>
      </c>
      <c r="DV108">
        <v>1.6</v>
      </c>
      <c r="DW108">
        <v>0</v>
      </c>
      <c r="DX108" s="1">
        <v>0</v>
      </c>
      <c r="DY108" s="2">
        <f t="shared" si="181"/>
        <v>2</v>
      </c>
      <c r="EA108" s="1">
        <v>126.40221402214021</v>
      </c>
      <c r="EB108">
        <v>1595695.8864791333</v>
      </c>
      <c r="EI108">
        <v>2015</v>
      </c>
      <c r="EM108" s="1">
        <v>4496.7479999999996</v>
      </c>
      <c r="EN108" s="42">
        <f t="shared" si="152"/>
        <v>23813.200000000001</v>
      </c>
      <c r="EO108" s="1">
        <f t="shared" si="153"/>
        <v>19316.452000000001</v>
      </c>
      <c r="EP108" s="3">
        <f t="shared" si="241"/>
        <v>0.87361910932897291</v>
      </c>
      <c r="EU108" s="3">
        <f t="shared" si="155"/>
        <v>0.18883425999025749</v>
      </c>
      <c r="FF108">
        <f t="shared" si="156"/>
        <v>2015</v>
      </c>
      <c r="FG108">
        <f t="shared" si="157"/>
        <v>5245755</v>
      </c>
      <c r="FH108">
        <f t="shared" si="158"/>
        <v>5236327.3099210439</v>
      </c>
      <c r="FI108" s="4">
        <f t="shared" si="159"/>
        <v>0.6887627688348521</v>
      </c>
      <c r="FJ108" s="4">
        <f t="shared" si="160"/>
        <v>0.68752492186668468</v>
      </c>
      <c r="FK108">
        <f t="shared" si="161"/>
        <v>2.7011115565136286</v>
      </c>
      <c r="FL108">
        <f t="shared" si="162"/>
        <v>2.6728931763965207</v>
      </c>
      <c r="FM108">
        <f t="shared" si="226"/>
        <v>43</v>
      </c>
      <c r="FN108">
        <v>23</v>
      </c>
      <c r="FO108">
        <v>0</v>
      </c>
      <c r="FQ108">
        <v>2015</v>
      </c>
      <c r="FR108">
        <f t="shared" si="163"/>
        <v>4384609</v>
      </c>
      <c r="FS108">
        <f t="shared" si="164"/>
        <v>4391792.5855053384</v>
      </c>
      <c r="FT108" s="3">
        <f t="shared" si="165"/>
        <v>0.72806220214868078</v>
      </c>
      <c r="FU108" s="3">
        <f t="shared" si="190"/>
        <v>0.72925503304474004</v>
      </c>
      <c r="FV108">
        <f t="shared" si="264"/>
        <v>3.1265962930694671</v>
      </c>
      <c r="FW108" s="39">
        <f t="shared" si="191"/>
        <v>3.1662972057922101</v>
      </c>
      <c r="FX108">
        <v>71</v>
      </c>
      <c r="FY108" s="1">
        <v>0</v>
      </c>
      <c r="FZ108" s="41">
        <v>0.5</v>
      </c>
      <c r="GA108" s="41"/>
      <c r="GB108" s="41"/>
      <c r="GC108">
        <v>2015</v>
      </c>
      <c r="GD108">
        <f t="shared" si="166"/>
        <v>3432171</v>
      </c>
      <c r="GE108">
        <f t="shared" si="167"/>
        <v>3431172.61221461</v>
      </c>
      <c r="GF108">
        <f t="shared" si="168"/>
        <v>0.71837306653829247</v>
      </c>
      <c r="GG108" s="3">
        <f t="shared" si="169"/>
        <v>0.718164098251169</v>
      </c>
      <c r="GH108">
        <f t="shared" si="118"/>
        <v>3.2950657857132706</v>
      </c>
      <c r="GI108">
        <f t="shared" si="170"/>
        <v>3.2869574835076616</v>
      </c>
      <c r="GJ108">
        <v>71</v>
      </c>
      <c r="GK108">
        <v>0.3</v>
      </c>
      <c r="GM108">
        <v>2015</v>
      </c>
      <c r="GN108">
        <f t="shared" si="171"/>
        <v>1206194</v>
      </c>
      <c r="GO108">
        <f t="shared" si="172"/>
        <v>1202929.4480264201</v>
      </c>
      <c r="GP108" s="3">
        <f t="shared" si="173"/>
        <v>0.70923384488739927</v>
      </c>
      <c r="GQ108" s="3">
        <f t="shared" si="192"/>
        <v>0.707314310593532</v>
      </c>
      <c r="GR108">
        <f t="shared" si="256"/>
        <v>3.5308607922890576</v>
      </c>
      <c r="GS108" s="39">
        <f t="shared" si="193"/>
        <v>3.4397408334791759</v>
      </c>
      <c r="GT108">
        <v>71</v>
      </c>
      <c r="GU108">
        <v>0</v>
      </c>
      <c r="GV108" s="39">
        <v>0</v>
      </c>
      <c r="GX108">
        <v>2015</v>
      </c>
      <c r="GY108">
        <f t="shared" si="174"/>
        <v>1777515</v>
      </c>
      <c r="GZ108">
        <f>HB108*BV108*1000</f>
        <v>1774803.6263000246</v>
      </c>
      <c r="HA108">
        <f t="shared" si="176"/>
        <v>0.69961624749084894</v>
      </c>
      <c r="HB108" s="3">
        <f t="shared" si="194"/>
        <v>0.69854907163381141</v>
      </c>
      <c r="HC108" s="39">
        <f t="shared" si="265"/>
        <v>2.8521044283850765</v>
      </c>
      <c r="HD108">
        <f t="shared" si="195"/>
        <v>2.8244951505205536</v>
      </c>
      <c r="HE108" s="39">
        <f t="shared" si="240"/>
        <v>54</v>
      </c>
      <c r="HF108" s="39">
        <f t="shared" si="272"/>
        <v>14</v>
      </c>
      <c r="HG108" s="39">
        <v>2</v>
      </c>
      <c r="HH108" s="39"/>
      <c r="HI108">
        <v>2015</v>
      </c>
      <c r="HJ108">
        <f t="shared" si="196"/>
        <v>372402</v>
      </c>
      <c r="HK108">
        <f t="shared" si="197"/>
        <v>373392.95398250147</v>
      </c>
      <c r="HL108">
        <f t="shared" si="198"/>
        <v>0.72297029702970295</v>
      </c>
      <c r="HM108" s="3">
        <f t="shared" si="177"/>
        <v>0.72489410596486403</v>
      </c>
      <c r="HN108">
        <f t="shared" si="178"/>
        <v>3.2864317670306216</v>
      </c>
      <c r="HO108">
        <f t="shared" si="199"/>
        <v>3.3629229427603358</v>
      </c>
      <c r="HP108">
        <v>71</v>
      </c>
      <c r="HQ108">
        <v>0</v>
      </c>
      <c r="HS108">
        <v>2015</v>
      </c>
      <c r="HT108" s="1">
        <f t="shared" si="200"/>
        <v>151911</v>
      </c>
      <c r="HU108" s="1">
        <f t="shared" si="201"/>
        <v>153645.55712246348</v>
      </c>
      <c r="HV108" s="3">
        <f t="shared" si="202"/>
        <v>0.62080506742950559</v>
      </c>
      <c r="HW108" s="3">
        <f t="shared" si="203"/>
        <v>0.62789357222093789</v>
      </c>
      <c r="HX108" s="39">
        <f t="shared" si="257"/>
        <v>1.6502568898414289</v>
      </c>
      <c r="HY108" s="37">
        <f t="shared" si="204"/>
        <v>1.722922012998011</v>
      </c>
      <c r="HZ108">
        <v>24</v>
      </c>
      <c r="IA108">
        <v>48</v>
      </c>
      <c r="IB108">
        <v>0</v>
      </c>
      <c r="IC108" s="37">
        <v>0</v>
      </c>
      <c r="ID108" s="1"/>
      <c r="IE108">
        <v>2015</v>
      </c>
      <c r="IF108" s="1">
        <f t="shared" si="205"/>
        <v>309044</v>
      </c>
      <c r="IG108">
        <f t="shared" si="206"/>
        <v>308918.00612165459</v>
      </c>
      <c r="IH108">
        <f t="shared" si="207"/>
        <v>0.78080848913592715</v>
      </c>
      <c r="II108" s="5">
        <f t="shared" si="208"/>
        <v>0.78049016200519095</v>
      </c>
      <c r="IJ108" s="37">
        <f t="shared" si="258"/>
        <v>2.8717971986576445</v>
      </c>
      <c r="IK108" s="39">
        <f t="shared" si="209"/>
        <v>2.8642118918691764</v>
      </c>
      <c r="IL108">
        <f t="shared" si="182"/>
        <v>26</v>
      </c>
      <c r="IM108">
        <f t="shared" si="229"/>
        <v>26</v>
      </c>
      <c r="IN108" s="39">
        <v>7</v>
      </c>
      <c r="IO108" s="39">
        <v>12</v>
      </c>
      <c r="IP108" s="1"/>
      <c r="IQ108">
        <v>2015</v>
      </c>
      <c r="IR108" s="42">
        <f t="shared" si="210"/>
        <v>16879601</v>
      </c>
      <c r="IS108" s="1">
        <f t="shared" si="211"/>
        <v>16872982.099194057</v>
      </c>
      <c r="IT108" s="1">
        <f t="shared" si="212"/>
        <v>16875221.591635857</v>
      </c>
      <c r="IU108" s="1"/>
      <c r="IV108">
        <v>2015</v>
      </c>
      <c r="IW108" s="3">
        <f t="shared" si="213"/>
        <v>0.70818574815026536</v>
      </c>
      <c r="IX108" s="3">
        <f t="shared" si="214"/>
        <v>0.7085558471433514</v>
      </c>
      <c r="IY108" s="3">
        <f t="shared" si="215"/>
        <v>0.70800200953056602</v>
      </c>
    </row>
    <row r="109" spans="1:259" x14ac:dyDescent="0.25">
      <c r="A109">
        <v>2016</v>
      </c>
      <c r="B109" s="42">
        <v>17186.2378438005</v>
      </c>
      <c r="C109" s="1">
        <f t="shared" si="269"/>
        <v>17213.395021538952</v>
      </c>
      <c r="E109">
        <v>2016</v>
      </c>
      <c r="F109" s="3">
        <f>B109/Y109</f>
        <v>0.7084771145106975</v>
      </c>
      <c r="G109" s="3">
        <f t="shared" si="253"/>
        <v>0.70959662880447494</v>
      </c>
      <c r="H109" s="3"/>
      <c r="I109">
        <v>2016</v>
      </c>
      <c r="J109">
        <f>LN(F109/(0.735-F109))</f>
        <v>3.2851097936120266</v>
      </c>
      <c r="K109">
        <f>K$1+K$2*N109</f>
        <v>3.3298147906941651</v>
      </c>
      <c r="N109">
        <v>72</v>
      </c>
      <c r="Q109" s="1">
        <v>17190.773181331984</v>
      </c>
      <c r="Y109" s="33">
        <v>24258</v>
      </c>
      <c r="AA109" s="42"/>
      <c r="AC109" s="40">
        <v>2016</v>
      </c>
      <c r="AD109" s="26">
        <f>BD109</f>
        <v>5337950</v>
      </c>
      <c r="AE109" s="26">
        <f>BE109</f>
        <v>4469780.8438005</v>
      </c>
      <c r="AF109" s="26">
        <f>BF109</f>
        <v>3505706</v>
      </c>
      <c r="AG109" s="26">
        <f>BG109</f>
        <v>1219238</v>
      </c>
      <c r="AH109" s="26">
        <f t="shared" si="273"/>
        <v>1805895</v>
      </c>
      <c r="AI109" s="26">
        <f t="shared" si="273"/>
        <v>378224</v>
      </c>
      <c r="AJ109" s="26">
        <f t="shared" si="273"/>
        <v>154112</v>
      </c>
      <c r="AK109" s="26">
        <f t="shared" si="273"/>
        <v>315332</v>
      </c>
      <c r="AL109" s="26">
        <f t="shared" si="273"/>
        <v>17186237.8438005</v>
      </c>
      <c r="AO109" s="1">
        <v>1805895</v>
      </c>
      <c r="AP109">
        <v>154112</v>
      </c>
      <c r="AQ109" s="1">
        <v>154550</v>
      </c>
      <c r="AR109" s="1">
        <v>315332</v>
      </c>
      <c r="AT109" s="8">
        <v>378224</v>
      </c>
      <c r="AU109" s="1">
        <v>154550</v>
      </c>
      <c r="AX109">
        <v>5337950</v>
      </c>
      <c r="AY109">
        <v>3505706</v>
      </c>
      <c r="AZ109" s="1">
        <v>4469780.8438005</v>
      </c>
      <c r="BA109">
        <v>4188761</v>
      </c>
      <c r="BC109">
        <v>2016</v>
      </c>
      <c r="BD109">
        <v>5337950</v>
      </c>
      <c r="BE109" s="7">
        <f t="shared" si="266"/>
        <v>4469780.8438005</v>
      </c>
      <c r="BF109">
        <f t="shared" si="227"/>
        <v>3505706</v>
      </c>
      <c r="BG109">
        <v>1219238</v>
      </c>
      <c r="BH109" s="7">
        <v>1805895</v>
      </c>
      <c r="BI109" s="1">
        <f t="shared" si="267"/>
        <v>378224</v>
      </c>
      <c r="BJ109">
        <v>154112</v>
      </c>
      <c r="BK109" s="38">
        <f t="shared" si="259"/>
        <v>315332</v>
      </c>
      <c r="BL109" s="1">
        <f t="shared" si="260"/>
        <v>17186237.8438005</v>
      </c>
      <c r="BM109" s="1">
        <f t="shared" si="261"/>
        <v>13680531.8438005</v>
      </c>
      <c r="BN109" s="37">
        <v>320305</v>
      </c>
      <c r="BO109" s="30">
        <f t="shared" si="244"/>
        <v>296729</v>
      </c>
      <c r="BP109" s="30"/>
      <c r="BQ109" s="40">
        <v>2016</v>
      </c>
      <c r="BR109" s="23">
        <v>7732.9</v>
      </c>
      <c r="BS109" s="23">
        <v>6173.2</v>
      </c>
      <c r="BT109" s="23">
        <v>4845.2</v>
      </c>
      <c r="BU109" s="23">
        <v>1712.8</v>
      </c>
      <c r="BV109" s="23">
        <v>2556</v>
      </c>
      <c r="BW109" s="23">
        <v>517.5</v>
      </c>
      <c r="BX109" s="23">
        <v>245.7</v>
      </c>
      <c r="BY109" s="23">
        <v>403.1</v>
      </c>
      <c r="BZ109" s="23">
        <f t="shared" si="133"/>
        <v>24186.399999999998</v>
      </c>
      <c r="CB109" s="40">
        <v>2016</v>
      </c>
      <c r="CC109" s="39">
        <f t="shared" si="230"/>
        <v>0.3197210002315351</v>
      </c>
      <c r="CD109" s="39">
        <f t="shared" si="231"/>
        <v>0.25523434657493471</v>
      </c>
      <c r="CE109" s="39">
        <f t="shared" si="232"/>
        <v>0.20032745675255517</v>
      </c>
      <c r="CF109" s="39">
        <f t="shared" si="233"/>
        <v>7.0816657295008772E-2</v>
      </c>
      <c r="CG109" s="39">
        <f t="shared" si="234"/>
        <v>0.10567922468825457</v>
      </c>
      <c r="CH109" s="39">
        <f t="shared" si="235"/>
        <v>2.1396321899910694E-2</v>
      </c>
      <c r="CI109" s="39">
        <f t="shared" si="236"/>
        <v>1.0158601528131512E-2</v>
      </c>
      <c r="CJ109" s="39">
        <f t="shared" si="237"/>
        <v>1.6666391029669568E-2</v>
      </c>
      <c r="CK109" s="39">
        <f t="shared" si="238"/>
        <v>1</v>
      </c>
      <c r="CM109">
        <v>2016</v>
      </c>
      <c r="CN109" s="3">
        <f t="shared" si="274"/>
        <v>0.69029083526232082</v>
      </c>
      <c r="CO109" s="3">
        <f t="shared" si="274"/>
        <v>0.72406221146253169</v>
      </c>
      <c r="CP109" s="3">
        <f t="shared" si="274"/>
        <v>0.72354206224717244</v>
      </c>
      <c r="CQ109" s="3">
        <f t="shared" si="274"/>
        <v>0.7118390938813639</v>
      </c>
      <c r="CR109" s="3">
        <f t="shared" si="274"/>
        <v>0.70653169014084505</v>
      </c>
      <c r="CS109" s="3">
        <f t="shared" si="274"/>
        <v>0.73086763285024159</v>
      </c>
      <c r="CT109" s="3">
        <f t="shared" si="274"/>
        <v>0.62723646723646731</v>
      </c>
      <c r="CU109" s="3">
        <f t="shared" si="274"/>
        <v>0.78226742743736044</v>
      </c>
      <c r="CV109" s="3">
        <f t="shared" si="274"/>
        <v>0.71057444860750263</v>
      </c>
      <c r="CX109" s="22">
        <v>2016</v>
      </c>
      <c r="CY109" s="24">
        <f t="shared" si="252"/>
        <v>0.69029083526232082</v>
      </c>
      <c r="CZ109" s="34">
        <f t="shared" si="248"/>
        <v>0.72406221146253169</v>
      </c>
      <c r="DA109" s="34">
        <f t="shared" si="249"/>
        <v>0.72354206224717244</v>
      </c>
      <c r="DB109" s="34">
        <f t="shared" si="262"/>
        <v>0.7118390938813639</v>
      </c>
      <c r="DC109" s="3">
        <f t="shared" si="228"/>
        <v>0.70653169014084505</v>
      </c>
      <c r="DD109" s="34">
        <f t="shared" si="268"/>
        <v>0.73086763285024159</v>
      </c>
      <c r="DE109" s="34">
        <f>CT109</f>
        <v>0.62723646723646731</v>
      </c>
      <c r="DF109" s="34">
        <f t="shared" si="263"/>
        <v>0.78226742743736044</v>
      </c>
      <c r="DG109" s="24">
        <f>CV109</f>
        <v>0.71057444860750263</v>
      </c>
      <c r="DH109" s="37"/>
      <c r="DI109">
        <v>2016</v>
      </c>
      <c r="DJ109" s="1">
        <f t="shared" si="271"/>
        <v>17213.395021538952</v>
      </c>
      <c r="DK109">
        <v>252.66781452568304</v>
      </c>
      <c r="DM109">
        <v>2016</v>
      </c>
      <c r="DN109" s="1">
        <f t="shared" si="147"/>
        <v>14678.557844604291</v>
      </c>
      <c r="DO109" s="1">
        <f t="shared" si="148"/>
        <v>14908.449506243416</v>
      </c>
      <c r="DP109" s="1"/>
      <c r="DQ109" s="1"/>
      <c r="DR109" s="3">
        <f t="shared" si="150"/>
        <v>1.9640224792039203</v>
      </c>
      <c r="DS109" s="1"/>
      <c r="DT109" s="1">
        <v>47</v>
      </c>
      <c r="DU109" s="1">
        <f t="shared" si="180"/>
        <v>126.13273062730627</v>
      </c>
      <c r="DV109">
        <v>1.5</v>
      </c>
      <c r="DW109">
        <v>0</v>
      </c>
      <c r="DX109" s="1">
        <v>0</v>
      </c>
      <c r="DY109" s="2">
        <f t="shared" si="181"/>
        <v>2</v>
      </c>
      <c r="EA109">
        <v>126</v>
      </c>
      <c r="EB109">
        <v>1639570.3153066812</v>
      </c>
      <c r="EI109">
        <v>2016</v>
      </c>
      <c r="EM109" s="1">
        <v>4576.8370000000004</v>
      </c>
      <c r="EN109" s="42">
        <f t="shared" si="152"/>
        <v>24186.399999999998</v>
      </c>
      <c r="EO109" s="1">
        <f t="shared" si="153"/>
        <v>19609.562999999998</v>
      </c>
      <c r="EP109" s="3">
        <f t="shared" si="241"/>
        <v>0.87780615108755633</v>
      </c>
      <c r="EU109" s="3">
        <f t="shared" si="155"/>
        <v>0.18923184103463106</v>
      </c>
      <c r="FF109">
        <f t="shared" si="156"/>
        <v>2016</v>
      </c>
      <c r="FG109">
        <f t="shared" si="157"/>
        <v>5337950</v>
      </c>
      <c r="FH109">
        <f t="shared" si="158"/>
        <v>5333863.267105544</v>
      </c>
      <c r="FI109" s="4">
        <f t="shared" si="159"/>
        <v>0.69029083526232082</v>
      </c>
      <c r="FJ109" s="4">
        <f t="shared" si="160"/>
        <v>0.6897623488090554</v>
      </c>
      <c r="FK109">
        <f t="shared" si="161"/>
        <v>2.7369345008723576</v>
      </c>
      <c r="FL109">
        <f t="shared" si="162"/>
        <v>2.7244173852046885</v>
      </c>
      <c r="FM109">
        <f t="shared" si="226"/>
        <v>43</v>
      </c>
      <c r="FN109">
        <v>24</v>
      </c>
      <c r="FO109">
        <v>0</v>
      </c>
      <c r="FQ109">
        <v>2016</v>
      </c>
      <c r="FR109">
        <f t="shared" si="163"/>
        <v>4469780.8438005</v>
      </c>
      <c r="FS109">
        <f t="shared" si="164"/>
        <v>4463131.814695131</v>
      </c>
      <c r="FT109" s="3">
        <f t="shared" si="165"/>
        <v>0.72406221146253169</v>
      </c>
      <c r="FU109" s="3">
        <f t="shared" si="190"/>
        <v>0.72298513164892297</v>
      </c>
      <c r="FV109">
        <f t="shared" si="264"/>
        <v>3.0030879687345804</v>
      </c>
      <c r="FW109" s="39">
        <f t="shared" si="191"/>
        <v>2.972068977894752</v>
      </c>
      <c r="FX109">
        <v>72</v>
      </c>
      <c r="FY109" s="1">
        <v>0</v>
      </c>
      <c r="FZ109" s="41">
        <v>0.85</v>
      </c>
      <c r="GA109" s="41"/>
      <c r="GB109" s="41"/>
      <c r="GC109">
        <v>2016</v>
      </c>
      <c r="GD109">
        <f t="shared" si="166"/>
        <v>3505706</v>
      </c>
      <c r="GE109">
        <f t="shared" si="167"/>
        <v>3514135.9622559086</v>
      </c>
      <c r="GF109">
        <f t="shared" si="168"/>
        <v>0.72354206224717244</v>
      </c>
      <c r="GG109" s="3">
        <f t="shared" si="169"/>
        <v>0.72528192071656661</v>
      </c>
      <c r="GH109">
        <f>LN(GF109/(0.745-GF109))</f>
        <v>3.5180640462319226</v>
      </c>
      <c r="GI109">
        <f t="shared" si="170"/>
        <v>3.6050244904198445</v>
      </c>
      <c r="GJ109">
        <v>72</v>
      </c>
      <c r="GK109">
        <v>0.7</v>
      </c>
      <c r="GM109">
        <v>2016</v>
      </c>
      <c r="GN109">
        <f t="shared" si="171"/>
        <v>1219238</v>
      </c>
      <c r="GO109">
        <f t="shared" si="172"/>
        <v>1213729.1830026072</v>
      </c>
      <c r="GP109" s="3">
        <f t="shared" si="173"/>
        <v>0.7118390938813639</v>
      </c>
      <c r="GQ109" s="3">
        <f t="shared" si="192"/>
        <v>0.70862282987074221</v>
      </c>
      <c r="GR109">
        <f>LN(GP109/(0.73-GP109))</f>
        <v>3.6685806258033087</v>
      </c>
      <c r="GS109" s="39">
        <f t="shared" si="193"/>
        <v>3.5009998740045534</v>
      </c>
      <c r="GT109">
        <v>72</v>
      </c>
      <c r="GU109">
        <v>0</v>
      </c>
      <c r="GV109" s="39">
        <v>0</v>
      </c>
      <c r="GX109">
        <v>2016</v>
      </c>
      <c r="GY109">
        <f t="shared" si="174"/>
        <v>1805895</v>
      </c>
      <c r="GZ109">
        <f t="shared" si="175"/>
        <v>1799822.5749244788</v>
      </c>
      <c r="HA109">
        <f t="shared" si="176"/>
        <v>0.70653169014084505</v>
      </c>
      <c r="HB109" s="3">
        <f t="shared" si="194"/>
        <v>0.70415593698140799</v>
      </c>
      <c r="HC109" s="39">
        <f t="shared" si="265"/>
        <v>3.0497690394752666</v>
      </c>
      <c r="HD109">
        <f t="shared" si="195"/>
        <v>2.9778218858688192</v>
      </c>
      <c r="HE109" s="39">
        <f t="shared" si="240"/>
        <v>54</v>
      </c>
      <c r="HF109" s="39">
        <f t="shared" si="272"/>
        <v>14</v>
      </c>
      <c r="HG109" s="39">
        <v>3</v>
      </c>
      <c r="HH109" s="39"/>
      <c r="HI109">
        <v>2016</v>
      </c>
      <c r="HJ109">
        <f t="shared" si="196"/>
        <v>378224</v>
      </c>
      <c r="HK109">
        <f t="shared" si="197"/>
        <v>375966.7856245283</v>
      </c>
      <c r="HL109">
        <f t="shared" si="198"/>
        <v>0.73086763285024159</v>
      </c>
      <c r="HM109" s="3">
        <f t="shared" si="177"/>
        <v>0.72650586594111755</v>
      </c>
      <c r="HN109">
        <f t="shared" si="178"/>
        <v>3.6428508505581498</v>
      </c>
      <c r="HO109">
        <f t="shared" si="199"/>
        <v>3.4314957817500824</v>
      </c>
      <c r="HP109">
        <v>72</v>
      </c>
      <c r="HQ109">
        <v>0</v>
      </c>
      <c r="HS109">
        <v>2016</v>
      </c>
      <c r="HT109" s="1">
        <f t="shared" si="200"/>
        <v>154112</v>
      </c>
      <c r="HU109" s="1">
        <f t="shared" si="201"/>
        <v>154896.52716030405</v>
      </c>
      <c r="HV109" s="3">
        <f t="shared" si="202"/>
        <v>0.62723646723646731</v>
      </c>
      <c r="HW109" s="3">
        <f t="shared" si="203"/>
        <v>0.63042949597193343</v>
      </c>
      <c r="HX109" s="39">
        <f t="shared" si="257"/>
        <v>1.7160306145705599</v>
      </c>
      <c r="HY109" s="37">
        <f t="shared" si="204"/>
        <v>1.7498331122825763</v>
      </c>
      <c r="HZ109">
        <v>24</v>
      </c>
      <c r="IA109">
        <v>49</v>
      </c>
      <c r="IB109">
        <v>0</v>
      </c>
      <c r="IC109" s="37">
        <v>0</v>
      </c>
      <c r="ID109" s="1"/>
      <c r="IE109">
        <v>2016</v>
      </c>
      <c r="IF109" s="1">
        <f t="shared" si="205"/>
        <v>315332</v>
      </c>
      <c r="IG109">
        <f t="shared" si="206"/>
        <v>315632.01773258939</v>
      </c>
      <c r="IH109">
        <f t="shared" si="207"/>
        <v>0.78226742743736044</v>
      </c>
      <c r="II109" s="5">
        <f t="shared" si="208"/>
        <v>0.78301170362835382</v>
      </c>
      <c r="IJ109">
        <f>LN(IH109/(0.825-IH109))</f>
        <v>2.9072352079903925</v>
      </c>
      <c r="IK109" s="39">
        <f t="shared" si="209"/>
        <v>2.9257567214086309</v>
      </c>
      <c r="IL109">
        <f t="shared" si="182"/>
        <v>26</v>
      </c>
      <c r="IM109">
        <f t="shared" si="229"/>
        <v>26</v>
      </c>
      <c r="IN109" s="39">
        <v>7</v>
      </c>
      <c r="IO109" s="39">
        <v>13</v>
      </c>
      <c r="IP109" s="1"/>
      <c r="IQ109">
        <v>2016</v>
      </c>
      <c r="IR109" s="42">
        <f t="shared" si="210"/>
        <v>17186237.8438005</v>
      </c>
      <c r="IS109" s="1">
        <f t="shared" si="211"/>
        <v>17171178.132501092</v>
      </c>
      <c r="IT109" s="1">
        <f t="shared" si="212"/>
        <v>17213395.021538951</v>
      </c>
      <c r="IU109" s="1"/>
      <c r="IV109">
        <v>2016</v>
      </c>
      <c r="IW109" s="3">
        <f t="shared" si="213"/>
        <v>0.7084771145106975</v>
      </c>
      <c r="IX109" s="3">
        <f t="shared" si="214"/>
        <v>0.70995179656753771</v>
      </c>
      <c r="IY109" s="3">
        <f t="shared" si="215"/>
        <v>0.70959662880447494</v>
      </c>
    </row>
    <row r="110" spans="1:259" x14ac:dyDescent="0.25">
      <c r="A110">
        <v>2017</v>
      </c>
      <c r="B110" s="42">
        <v>17502.138999999999</v>
      </c>
      <c r="C110" s="1">
        <f t="shared" si="269"/>
        <v>17491.003769158873</v>
      </c>
      <c r="E110">
        <v>2017</v>
      </c>
      <c r="F110" s="3">
        <f>B110/Y110</f>
        <v>0.71155294729866514</v>
      </c>
      <c r="G110" s="3">
        <f t="shared" si="253"/>
        <v>0.71110024227079094</v>
      </c>
      <c r="H110" s="3"/>
      <c r="I110">
        <v>2017</v>
      </c>
      <c r="J110" s="39">
        <f>LN(F110/(0.735-F110))</f>
        <v>3.4127050285880967</v>
      </c>
      <c r="K110">
        <f>K$1+K$2*N110</f>
        <v>3.3929450855551266</v>
      </c>
      <c r="N110">
        <v>73</v>
      </c>
      <c r="Y110" s="17">
        <v>24597.100000000002</v>
      </c>
      <c r="AA110" s="42"/>
      <c r="AC110">
        <v>2017</v>
      </c>
      <c r="AD110" s="1">
        <f>FH110</f>
        <v>5443807.4013755918</v>
      </c>
      <c r="AE110" s="1">
        <f>FS110</f>
        <v>4567413.7458232734</v>
      </c>
      <c r="AF110" s="1">
        <f>GE110</f>
        <v>3585131.0905292211</v>
      </c>
      <c r="AG110" s="1">
        <f>GO110</f>
        <v>1230701.6835981554</v>
      </c>
      <c r="AH110" s="1">
        <f>GZ110</f>
        <v>1825205.6307209935</v>
      </c>
      <c r="AI110" s="1">
        <f>HK110</f>
        <v>380316.23294369684</v>
      </c>
      <c r="AJ110" s="1">
        <f>HU110</f>
        <v>156647.165009177</v>
      </c>
      <c r="AK110" s="1">
        <f>IG110</f>
        <v>323583.82963856886</v>
      </c>
      <c r="AL110" s="1">
        <f>SUM(AD110:AK110)</f>
        <v>17512806.779638678</v>
      </c>
      <c r="AM110" s="1"/>
      <c r="AN110" s="1"/>
      <c r="AO110" s="1"/>
      <c r="AZ110" t="s">
        <v>3</v>
      </c>
      <c r="BA110" s="10">
        <v>228971.47357907798</v>
      </c>
      <c r="BC110" s="39">
        <v>2017</v>
      </c>
      <c r="BQ110" s="39">
        <v>2017</v>
      </c>
      <c r="BR110" s="42">
        <v>7867.9</v>
      </c>
      <c r="BS110" s="42">
        <v>6321.6</v>
      </c>
      <c r="BT110" s="42">
        <v>4927.6000000000004</v>
      </c>
      <c r="BU110" s="42">
        <v>1723.9</v>
      </c>
      <c r="BV110" s="42">
        <v>2574.1999999999998</v>
      </c>
      <c r="BW110" s="42">
        <v>522.4</v>
      </c>
      <c r="BX110" s="42">
        <v>247.5</v>
      </c>
      <c r="BY110" s="42">
        <v>412</v>
      </c>
      <c r="BZ110" s="42">
        <f t="shared" si="133"/>
        <v>24597.100000000002</v>
      </c>
      <c r="CB110" s="39">
        <v>2017</v>
      </c>
      <c r="CC110" s="39">
        <f t="shared" si="230"/>
        <v>0.31987104170816882</v>
      </c>
      <c r="CD110" s="39">
        <f t="shared" si="231"/>
        <v>0.25700590720044231</v>
      </c>
      <c r="CE110" s="39">
        <f t="shared" si="232"/>
        <v>0.2003325595293754</v>
      </c>
      <c r="CF110" s="39">
        <f t="shared" si="233"/>
        <v>7.0085497883896883E-2</v>
      </c>
      <c r="CG110" s="39">
        <f t="shared" si="234"/>
        <v>0.10465461375528008</v>
      </c>
      <c r="CH110" s="39">
        <f t="shared" si="235"/>
        <v>2.1238276056933538E-2</v>
      </c>
      <c r="CI110" s="39">
        <f t="shared" si="236"/>
        <v>1.0062161799561736E-2</v>
      </c>
      <c r="CJ110" s="39">
        <f t="shared" si="237"/>
        <v>1.6749942066341152E-2</v>
      </c>
      <c r="CK110" s="39">
        <f t="shared" si="238"/>
        <v>1</v>
      </c>
      <c r="CM110">
        <v>2017</v>
      </c>
      <c r="CN110" s="3"/>
      <c r="CO110" s="3"/>
      <c r="CP110" s="3"/>
      <c r="CQ110" s="3"/>
      <c r="CR110" s="3"/>
      <c r="CS110" s="3"/>
      <c r="CT110" s="3"/>
      <c r="CU110" s="3"/>
      <c r="CV110" s="3"/>
      <c r="CX110" s="1">
        <v>2017</v>
      </c>
      <c r="CY110" s="32">
        <f t="shared" ref="CY110:DG110" si="275">AD110/BR110/1000</f>
        <v>0.69190093943435882</v>
      </c>
      <c r="CZ110" s="32">
        <f t="shared" si="275"/>
        <v>0.72250913468477496</v>
      </c>
      <c r="DA110" s="32">
        <f t="shared" si="275"/>
        <v>0.72756130581403133</v>
      </c>
      <c r="DB110" s="32">
        <f t="shared" si="275"/>
        <v>0.71390549544530157</v>
      </c>
      <c r="DC110" s="32">
        <f t="shared" si="275"/>
        <v>0.70903800432017461</v>
      </c>
      <c r="DD110" s="32">
        <f t="shared" si="275"/>
        <v>0.72801729123984849</v>
      </c>
      <c r="DE110" s="32">
        <f t="shared" si="275"/>
        <v>0.6329178384209172</v>
      </c>
      <c r="DF110" s="32">
        <f t="shared" si="275"/>
        <v>0.78539764475380791</v>
      </c>
      <c r="DG110" s="32">
        <f t="shared" si="275"/>
        <v>0.71198664800479228</v>
      </c>
      <c r="DI110">
        <v>2017</v>
      </c>
      <c r="DJ110" s="1">
        <f t="shared" si="271"/>
        <v>17491.003769158873</v>
      </c>
      <c r="DK110">
        <v>258.4448562685551</v>
      </c>
      <c r="DM110">
        <v>2017</v>
      </c>
      <c r="DN110" s="1">
        <f t="shared" si="147"/>
        <v>14775.873339199647</v>
      </c>
      <c r="DO110" s="1">
        <f t="shared" si="148"/>
        <v>15054.951506300438</v>
      </c>
      <c r="DP110" s="1"/>
      <c r="DQ110" s="1"/>
      <c r="DR110" s="3">
        <f t="shared" si="150"/>
        <v>2.0464200315729673</v>
      </c>
      <c r="DS110" s="1"/>
      <c r="DT110" s="1">
        <v>48</v>
      </c>
      <c r="DU110" s="1">
        <f t="shared" si="180"/>
        <v>126</v>
      </c>
      <c r="DV110">
        <v>1.4</v>
      </c>
      <c r="DW110">
        <v>0</v>
      </c>
      <c r="DX110" s="1">
        <v>0</v>
      </c>
      <c r="DY110" s="2">
        <f t="shared" si="181"/>
        <v>2</v>
      </c>
      <c r="EA110">
        <v>126</v>
      </c>
      <c r="EB110">
        <v>1679727.0076583631</v>
      </c>
      <c r="EI110">
        <v>2017</v>
      </c>
      <c r="EM110" s="1">
        <v>4659.683</v>
      </c>
      <c r="EN110" s="42">
        <f t="shared" si="152"/>
        <v>24597.100000000002</v>
      </c>
      <c r="EO110" s="1">
        <f t="shared" si="153"/>
        <v>19937.417000000001</v>
      </c>
      <c r="EP110" s="3">
        <f t="shared" si="241"/>
        <v>0.87729537728778362</v>
      </c>
      <c r="EU110" s="3">
        <f t="shared" si="155"/>
        <v>0.18944034052794839</v>
      </c>
      <c r="FF110">
        <v>2017</v>
      </c>
      <c r="FG110">
        <v>5439711</v>
      </c>
      <c r="FH110">
        <f>FJ110*BR110*1000</f>
        <v>5443807.4013755918</v>
      </c>
      <c r="FI110" s="41">
        <f t="shared" si="159"/>
        <v>0.69138029207285301</v>
      </c>
      <c r="FJ110" s="4">
        <f t="shared" si="160"/>
        <v>0.69190093943435882</v>
      </c>
      <c r="FK110" s="39">
        <f t="shared" si="161"/>
        <v>2.7631809577990727</v>
      </c>
      <c r="FL110">
        <f t="shared" si="162"/>
        <v>2.7759415940128562</v>
      </c>
      <c r="FM110">
        <f t="shared" si="226"/>
        <v>43</v>
      </c>
      <c r="FN110">
        <v>25</v>
      </c>
      <c r="FO110">
        <v>0</v>
      </c>
      <c r="FQ110">
        <v>2017</v>
      </c>
      <c r="FR110">
        <v>4565595</v>
      </c>
      <c r="FS110">
        <f t="shared" si="164"/>
        <v>4567413.7458232734</v>
      </c>
      <c r="FT110" s="3">
        <f t="shared" si="165"/>
        <v>0.72222143128321947</v>
      </c>
      <c r="FU110" s="3">
        <f t="shared" si="190"/>
        <v>0.72250913468477496</v>
      </c>
      <c r="FV110" s="39">
        <f t="shared" si="264"/>
        <v>2.9505898067251168</v>
      </c>
      <c r="FW110" s="39">
        <f t="shared" si="191"/>
        <v>2.9586327513598665</v>
      </c>
      <c r="FX110">
        <v>73</v>
      </c>
      <c r="FY110" s="1">
        <v>0</v>
      </c>
      <c r="FZ110" s="41">
        <v>0.95</v>
      </c>
      <c r="GA110" s="41"/>
      <c r="GB110" s="41"/>
      <c r="GC110">
        <v>2017</v>
      </c>
      <c r="GD110" s="42">
        <v>3580836</v>
      </c>
      <c r="GE110">
        <f t="shared" si="167"/>
        <v>3585131.0905292211</v>
      </c>
      <c r="GF110" s="39">
        <f t="shared" si="168"/>
        <v>0.72668966636902332</v>
      </c>
      <c r="GG110" s="3">
        <f t="shared" si="169"/>
        <v>0.72756130581403133</v>
      </c>
      <c r="GH110" s="39">
        <f t="shared" ref="GH110:GH111" si="276">LN(GF110/(0.745-GF110))</f>
        <v>3.6810339378163279</v>
      </c>
      <c r="GI110">
        <f t="shared" si="170"/>
        <v>3.7310067236355566</v>
      </c>
      <c r="GJ110">
        <v>73</v>
      </c>
      <c r="GK110">
        <v>0.8</v>
      </c>
      <c r="GM110">
        <v>2017</v>
      </c>
      <c r="GN110">
        <v>1232106</v>
      </c>
      <c r="GO110">
        <f t="shared" si="172"/>
        <v>1230701.6835981554</v>
      </c>
      <c r="GP110" s="3">
        <f t="shared" si="173"/>
        <v>0.71472011137536984</v>
      </c>
      <c r="GQ110" s="3">
        <f t="shared" si="192"/>
        <v>0.71390549544530157</v>
      </c>
      <c r="GR110" s="39">
        <f t="shared" ref="GR110:GR111" si="277">LN(GP110/(0.73-GP110))</f>
        <v>3.8453535186867551</v>
      </c>
      <c r="GS110" s="39">
        <f t="shared" si="193"/>
        <v>3.7922727125419375</v>
      </c>
      <c r="GT110">
        <v>73</v>
      </c>
      <c r="GU110">
        <v>0</v>
      </c>
      <c r="GV110" s="39">
        <v>0.5</v>
      </c>
      <c r="GX110">
        <v>2017</v>
      </c>
      <c r="GY110">
        <v>1822893</v>
      </c>
      <c r="GZ110">
        <f t="shared" si="175"/>
        <v>1825205.6307209935</v>
      </c>
      <c r="HA110" s="39">
        <f t="shared" si="176"/>
        <v>0.70813961619143817</v>
      </c>
      <c r="HB110" s="3">
        <f t="shared" si="194"/>
        <v>0.70903800432017461</v>
      </c>
      <c r="HC110" s="39">
        <f t="shared" si="265"/>
        <v>3.1012779211319468</v>
      </c>
      <c r="HD110">
        <f t="shared" si="195"/>
        <v>3.1311486212170854</v>
      </c>
      <c r="HE110" s="39">
        <f t="shared" si="240"/>
        <v>54</v>
      </c>
      <c r="HF110" s="39">
        <f t="shared" si="272"/>
        <v>14</v>
      </c>
      <c r="HG110" s="39">
        <v>4</v>
      </c>
      <c r="HH110" s="39"/>
      <c r="HI110">
        <v>2017</v>
      </c>
      <c r="HJ110">
        <v>380215</v>
      </c>
      <c r="HK110">
        <f t="shared" si="197"/>
        <v>380316.23294369684</v>
      </c>
      <c r="HL110" s="39">
        <f t="shared" si="198"/>
        <v>0.72782350689127107</v>
      </c>
      <c r="HM110" s="3">
        <f t="shared" si="177"/>
        <v>0.72801729123984849</v>
      </c>
      <c r="HN110" s="39">
        <f t="shared" si="178"/>
        <v>3.4910257243112599</v>
      </c>
      <c r="HO110">
        <f t="shared" si="199"/>
        <v>3.5000686207398299</v>
      </c>
      <c r="HP110">
        <v>73</v>
      </c>
      <c r="HQ110">
        <v>0</v>
      </c>
      <c r="HS110">
        <v>2017</v>
      </c>
      <c r="HT110">
        <v>156344</v>
      </c>
      <c r="HU110" s="1">
        <f t="shared" si="201"/>
        <v>156647.165009177</v>
      </c>
      <c r="HV110" s="3">
        <f t="shared" si="202"/>
        <v>0.63169292929292931</v>
      </c>
      <c r="HW110" s="3">
        <f t="shared" si="203"/>
        <v>0.6329178384209172</v>
      </c>
      <c r="HX110" s="39">
        <f t="shared" si="257"/>
        <v>1.763432964671471</v>
      </c>
      <c r="HY110" s="37">
        <f t="shared" si="204"/>
        <v>1.7767442115671419</v>
      </c>
      <c r="HZ110">
        <v>24</v>
      </c>
      <c r="IA110">
        <v>50</v>
      </c>
      <c r="IB110">
        <v>0</v>
      </c>
      <c r="IC110" s="37">
        <v>0</v>
      </c>
      <c r="IE110">
        <v>2017</v>
      </c>
      <c r="IF110" s="1">
        <v>324439</v>
      </c>
      <c r="IG110">
        <f t="shared" si="206"/>
        <v>323583.82963856886</v>
      </c>
      <c r="IH110" s="39">
        <f t="shared" si="207"/>
        <v>0.78747330097087376</v>
      </c>
      <c r="II110" s="5">
        <f t="shared" si="208"/>
        <v>0.78539764475380802</v>
      </c>
      <c r="IJ110" s="39">
        <f t="shared" ref="IJ110:IJ111" si="278">LN(IH110/(0.825-IH110))</f>
        <v>3.0437768128429337</v>
      </c>
      <c r="IK110" s="39">
        <f t="shared" si="209"/>
        <v>2.9873015509480858</v>
      </c>
      <c r="IL110">
        <f t="shared" si="182"/>
        <v>26</v>
      </c>
      <c r="IM110">
        <f t="shared" si="229"/>
        <v>26</v>
      </c>
      <c r="IN110" s="39">
        <v>7</v>
      </c>
      <c r="IO110" s="39">
        <v>14</v>
      </c>
      <c r="IQ110">
        <v>2017</v>
      </c>
      <c r="IR110" s="42">
        <f t="shared" si="210"/>
        <v>17502139</v>
      </c>
      <c r="IS110" s="1">
        <f t="shared" si="211"/>
        <v>17512806.779638678</v>
      </c>
      <c r="IT110" s="1">
        <f t="shared" si="212"/>
        <v>17491003.769158874</v>
      </c>
      <c r="IU110" s="1"/>
      <c r="IV110">
        <v>2017</v>
      </c>
      <c r="IW110" s="3">
        <f t="shared" si="213"/>
        <v>0.71155294729866514</v>
      </c>
      <c r="IX110" s="3">
        <f t="shared" si="214"/>
        <v>0.71198664800479228</v>
      </c>
      <c r="IY110" s="3">
        <f t="shared" si="215"/>
        <v>0.71110024227079094</v>
      </c>
    </row>
    <row r="111" spans="1:259" ht="15.75" thickBot="1" x14ac:dyDescent="0.3">
      <c r="A111">
        <v>2018</v>
      </c>
      <c r="B111" s="42">
        <v>17822.213</v>
      </c>
      <c r="C111" s="1">
        <f t="shared" si="269"/>
        <v>17796.411522918599</v>
      </c>
      <c r="E111">
        <v>2018</v>
      </c>
      <c r="F111" s="3">
        <f>B111/Y111</f>
        <v>0.71355069504500168</v>
      </c>
      <c r="G111" s="3">
        <f t="shared" si="253"/>
        <v>0.71251767732129812</v>
      </c>
      <c r="H111" s="3"/>
      <c r="I111">
        <v>2018</v>
      </c>
      <c r="K111">
        <f t="shared" ref="K111:K123" si="279">K$1+K$2*N111</f>
        <v>3.4560753804160891</v>
      </c>
      <c r="N111">
        <v>74</v>
      </c>
      <c r="Y111" s="17">
        <v>24976.800000000003</v>
      </c>
      <c r="AA111" s="42"/>
      <c r="AC111" s="16">
        <v>2018</v>
      </c>
      <c r="AD111" s="22">
        <f t="shared" ref="AD111:AD123" si="280">FH111</f>
        <v>5537399.1073865015</v>
      </c>
      <c r="AE111" s="22">
        <f t="shared" ref="AE111:AE123" si="281">FS111</f>
        <v>4672949.0519948425</v>
      </c>
      <c r="AF111" s="22">
        <f t="shared" ref="AF111:AF123" si="282">GE111</f>
        <v>3660199.4705033987</v>
      </c>
      <c r="AG111" s="22">
        <f t="shared" ref="AG111:AG123" si="283">GO111</f>
        <v>1246570.251228624</v>
      </c>
      <c r="AH111" s="22">
        <f t="shared" ref="AH111:AH123" si="284">GZ111</f>
        <v>1850391.8883434187</v>
      </c>
      <c r="AI111" s="22">
        <f t="shared" ref="AI111:AI123" si="285">HK111</f>
        <v>385214.21999714989</v>
      </c>
      <c r="AJ111" s="22">
        <f t="shared" ref="AJ111:AJ123" si="286">HU111</f>
        <v>157060.75727324703</v>
      </c>
      <c r="AK111" s="22">
        <f t="shared" ref="AK111:AK123" si="287">IG111</f>
        <v>331129.94072207197</v>
      </c>
      <c r="AL111" s="22">
        <f t="shared" ref="AL111:AL123" si="288">SUM(AD111:AK111)</f>
        <v>17840914.687449254</v>
      </c>
      <c r="AM111" s="1"/>
      <c r="AN111" s="1"/>
      <c r="AO111" s="1"/>
      <c r="AZ111" t="s">
        <v>10</v>
      </c>
      <c r="BA111" s="13">
        <v>1.0046410469425278</v>
      </c>
      <c r="BC111" s="39">
        <v>2018</v>
      </c>
      <c r="BQ111" s="40">
        <v>2018</v>
      </c>
      <c r="BR111" s="23">
        <v>7979.6</v>
      </c>
      <c r="BS111" s="23">
        <v>6460.5</v>
      </c>
      <c r="BT111" s="23">
        <v>5010.3999999999996</v>
      </c>
      <c r="BU111" s="23">
        <v>1736.4</v>
      </c>
      <c r="BV111" s="23">
        <v>2594.1999999999998</v>
      </c>
      <c r="BW111" s="23">
        <v>528.1</v>
      </c>
      <c r="BX111" s="23">
        <v>247.2</v>
      </c>
      <c r="BY111" s="23">
        <v>420.4</v>
      </c>
      <c r="BZ111" s="23">
        <f t="shared" si="133"/>
        <v>24976.800000000003</v>
      </c>
      <c r="CB111" s="40">
        <v>2018</v>
      </c>
      <c r="CC111" s="39">
        <f t="shared" si="230"/>
        <v>0.31948047788347583</v>
      </c>
      <c r="CD111" s="39">
        <f t="shared" si="231"/>
        <v>0.25866003651388486</v>
      </c>
      <c r="CE111" s="39">
        <f t="shared" si="232"/>
        <v>0.20060215880336948</v>
      </c>
      <c r="CF111" s="39">
        <f t="shared" si="233"/>
        <v>6.9520515037955213E-2</v>
      </c>
      <c r="CG111" s="39">
        <f t="shared" si="234"/>
        <v>0.1038643861503475</v>
      </c>
      <c r="CH111" s="39">
        <f t="shared" si="235"/>
        <v>2.1143621280548346E-2</v>
      </c>
      <c r="CI111" s="39">
        <f t="shared" si="236"/>
        <v>9.8971845872970095E-3</v>
      </c>
      <c r="CJ111" s="39">
        <f t="shared" si="237"/>
        <v>1.6831619743121615E-2</v>
      </c>
      <c r="CK111" s="39">
        <f t="shared" si="238"/>
        <v>1</v>
      </c>
      <c r="CM111">
        <v>2018</v>
      </c>
      <c r="CN111" s="3"/>
      <c r="CO111" s="3"/>
      <c r="CP111" s="3"/>
      <c r="CQ111" s="3"/>
      <c r="CR111" s="3"/>
      <c r="CS111" s="3"/>
      <c r="CT111" s="3"/>
      <c r="CU111" s="3"/>
      <c r="CV111" s="3"/>
      <c r="CX111" s="1">
        <v>2018</v>
      </c>
      <c r="CY111" s="32">
        <f t="shared" ref="CY111:CY123" si="289">AD111/BR111/1000</f>
        <v>0.69394444676255718</v>
      </c>
      <c r="CZ111" s="32">
        <f t="shared" ref="CZ111:CZ123" si="290">AE111/BS111/1000</f>
        <v>0.72331074251139116</v>
      </c>
      <c r="DA111" s="32">
        <f t="shared" ref="DA111:DA123" si="291">AF111/BT111/1000</f>
        <v>0.73052041164445924</v>
      </c>
      <c r="DB111" s="32">
        <f t="shared" ref="DB111:DB123" si="292">AG111/BU111/1000</f>
        <v>0.71790500531480306</v>
      </c>
      <c r="DC111" s="32">
        <f t="shared" ref="DC111:DC123" si="293">AH111/BV111/1000</f>
        <v>0.71328035168584492</v>
      </c>
      <c r="DD111" s="32">
        <f t="shared" ref="DD111:DD123" si="294">AI111/BW111/1000</f>
        <v>0.72943423593476586</v>
      </c>
      <c r="DE111" s="32">
        <f t="shared" ref="DE111:DE123" si="295">AJ111/BX111/1000</f>
        <v>0.63535905045811913</v>
      </c>
      <c r="DF111" s="32">
        <f t="shared" ref="DF111:DF123" si="296">AK111/BY111/1000</f>
        <v>0.78765447364907704</v>
      </c>
      <c r="DG111" s="32">
        <f t="shared" ref="DG111:DG123" si="297">AL111/BZ111/1000</f>
        <v>0.71429945739443212</v>
      </c>
      <c r="DI111">
        <v>2018</v>
      </c>
      <c r="DJ111" s="1">
        <f t="shared" si="271"/>
        <v>17796.411522918599</v>
      </c>
      <c r="DK111">
        <v>264.35416232126732</v>
      </c>
      <c r="DM111">
        <v>2018</v>
      </c>
      <c r="DN111" s="1">
        <f t="shared" si="147"/>
        <v>14854.352068720504</v>
      </c>
      <c r="DO111" s="1">
        <f t="shared" si="148"/>
        <v>14938.816849754636</v>
      </c>
      <c r="DP111" s="1"/>
      <c r="DQ111" s="1"/>
      <c r="DR111" s="3">
        <f t="shared" si="150"/>
        <v>1.9806828204038973</v>
      </c>
      <c r="DS111" s="1"/>
      <c r="DT111" s="1">
        <v>49</v>
      </c>
      <c r="DU111" s="1">
        <f t="shared" si="180"/>
        <v>142.08000000000001</v>
      </c>
      <c r="DV111">
        <v>1.3</v>
      </c>
      <c r="DW111">
        <v>0</v>
      </c>
      <c r="DX111" s="1">
        <v>0</v>
      </c>
      <c r="DY111" s="2">
        <f t="shared" si="181"/>
        <v>2</v>
      </c>
      <c r="EA111">
        <v>150</v>
      </c>
      <c r="EB111">
        <v>1726419.9508041898</v>
      </c>
      <c r="EI111">
        <v>2018</v>
      </c>
      <c r="EM111" s="1">
        <v>4747.4040000000005</v>
      </c>
      <c r="EN111" s="42">
        <f t="shared" si="152"/>
        <v>24976.800000000003</v>
      </c>
      <c r="EO111" s="1">
        <f t="shared" si="153"/>
        <v>20229.396000000001</v>
      </c>
      <c r="EP111" s="3">
        <f t="shared" si="241"/>
        <v>0.87973024616842732</v>
      </c>
      <c r="EU111" s="3">
        <f t="shared" si="155"/>
        <v>0.1900725473239166</v>
      </c>
      <c r="FF111">
        <v>2018</v>
      </c>
      <c r="FG111">
        <v>5529185</v>
      </c>
      <c r="FH111">
        <f t="shared" si="158"/>
        <v>5537399.1073865015</v>
      </c>
      <c r="FI111" s="41">
        <f t="shared" si="159"/>
        <v>0.69291505839891721</v>
      </c>
      <c r="FJ111" s="4">
        <f t="shared" si="160"/>
        <v>0.69394444676255718</v>
      </c>
      <c r="FK111" s="39">
        <f t="shared" si="161"/>
        <v>2.801217425804059</v>
      </c>
      <c r="FL111">
        <f t="shared" si="162"/>
        <v>2.827465802821024</v>
      </c>
      <c r="FM111">
        <f t="shared" si="226"/>
        <v>43</v>
      </c>
      <c r="FN111">
        <v>26</v>
      </c>
      <c r="FO111">
        <v>0</v>
      </c>
      <c r="FQ111">
        <v>2018</v>
      </c>
      <c r="FR111">
        <v>4665764</v>
      </c>
      <c r="FS111">
        <f t="shared" si="164"/>
        <v>4672949.0519948425</v>
      </c>
      <c r="FT111" s="3">
        <f t="shared" si="165"/>
        <v>0.72219859144029097</v>
      </c>
      <c r="FU111" s="3">
        <f t="shared" si="190"/>
        <v>0.72331074251139105</v>
      </c>
      <c r="FV111" s="39">
        <f t="shared" si="264"/>
        <v>2.9499537930523587</v>
      </c>
      <c r="FW111" s="39">
        <f t="shared" si="191"/>
        <v>2.9813549250974947</v>
      </c>
      <c r="FX111">
        <v>74</v>
      </c>
      <c r="FY111" s="1">
        <v>0</v>
      </c>
      <c r="FZ111" s="41">
        <v>1</v>
      </c>
      <c r="GA111" s="41"/>
      <c r="GB111" s="41"/>
      <c r="GC111">
        <v>2018</v>
      </c>
      <c r="GD111" s="42">
        <v>3657643</v>
      </c>
      <c r="GE111">
        <f t="shared" si="167"/>
        <v>3660199.4705033987</v>
      </c>
      <c r="GF111" s="39">
        <f t="shared" si="168"/>
        <v>0.73001017882803776</v>
      </c>
      <c r="GG111" s="3">
        <f t="shared" si="169"/>
        <v>0.73052041164445924</v>
      </c>
      <c r="GH111" s="39">
        <f t="shared" si="276"/>
        <v>3.885687095424331</v>
      </c>
      <c r="GI111">
        <f t="shared" si="170"/>
        <v>3.9210172147500919</v>
      </c>
      <c r="GJ111">
        <v>74</v>
      </c>
      <c r="GK111">
        <v>1</v>
      </c>
      <c r="GM111">
        <v>2018</v>
      </c>
      <c r="GN111">
        <v>1246015</v>
      </c>
      <c r="GO111">
        <f t="shared" si="172"/>
        <v>1246570.251228624</v>
      </c>
      <c r="GP111" s="3">
        <f t="shared" si="173"/>
        <v>0.71758523381709283</v>
      </c>
      <c r="GQ111" s="3">
        <f t="shared" si="192"/>
        <v>0.71790500531480306</v>
      </c>
      <c r="GR111" s="39">
        <f t="shared" si="277"/>
        <v>4.0570051480069145</v>
      </c>
      <c r="GS111" s="39">
        <f t="shared" si="193"/>
        <v>4.0835455510793226</v>
      </c>
      <c r="GT111">
        <v>74</v>
      </c>
      <c r="GU111">
        <v>0</v>
      </c>
      <c r="GV111" s="39">
        <v>1</v>
      </c>
      <c r="GX111">
        <v>2018</v>
      </c>
      <c r="GY111">
        <v>1847963</v>
      </c>
      <c r="GZ111">
        <f t="shared" si="175"/>
        <v>1850391.8883434187</v>
      </c>
      <c r="HA111" s="39">
        <f t="shared" si="176"/>
        <v>0.71234407524477683</v>
      </c>
      <c r="HB111" s="3">
        <f>0.74*EXP(HD111)/(1+EXP(HD111))</f>
        <v>0.71328035168584492</v>
      </c>
      <c r="HC111" s="39">
        <f>LN(HA111/(0.74-HA111))</f>
        <v>3.2487210645558031</v>
      </c>
      <c r="HD111">
        <f t="shared" si="195"/>
        <v>3.2844753565653511</v>
      </c>
      <c r="HE111" s="39">
        <f t="shared" si="240"/>
        <v>54</v>
      </c>
      <c r="HF111" s="39">
        <f t="shared" si="272"/>
        <v>14</v>
      </c>
      <c r="HG111" s="39">
        <v>5</v>
      </c>
      <c r="HH111" s="39"/>
      <c r="HI111">
        <v>2018</v>
      </c>
      <c r="HJ111">
        <v>387773</v>
      </c>
      <c r="HK111">
        <f t="shared" ref="HK111:HK123" si="298">HM111*BW111*1000</f>
        <v>385214.21999714989</v>
      </c>
      <c r="HL111" s="39">
        <f t="shared" si="198"/>
        <v>0.73427949252035596</v>
      </c>
      <c r="HM111" s="3">
        <f t="shared" si="177"/>
        <v>0.72943423593476586</v>
      </c>
      <c r="HN111" s="39">
        <f t="shared" si="178"/>
        <v>3.8439236672365955</v>
      </c>
      <c r="HO111">
        <f t="shared" si="199"/>
        <v>3.5686414597295775</v>
      </c>
      <c r="HP111">
        <v>74</v>
      </c>
      <c r="HQ111">
        <v>0</v>
      </c>
      <c r="HS111">
        <v>2018</v>
      </c>
      <c r="HT111">
        <v>157296</v>
      </c>
      <c r="HU111" s="1">
        <f t="shared" ref="HU111:HU123" si="299">HW111*BX111*1000</f>
        <v>157060.75727324703</v>
      </c>
      <c r="HV111" s="3">
        <f t="shared" si="202"/>
        <v>0.63631067961165044</v>
      </c>
      <c r="HW111" s="3">
        <f t="shared" si="203"/>
        <v>0.63535905045811902</v>
      </c>
      <c r="HX111" s="39">
        <f>LN(HV111/(0.74-HV111))</f>
        <v>1.8142878097386193</v>
      </c>
      <c r="HY111" s="37">
        <f t="shared" si="204"/>
        <v>1.8036553108517073</v>
      </c>
      <c r="HZ111">
        <v>24</v>
      </c>
      <c r="IA111">
        <v>51</v>
      </c>
      <c r="IB111">
        <v>0</v>
      </c>
      <c r="IC111" s="37">
        <v>0</v>
      </c>
      <c r="IE111">
        <v>2018</v>
      </c>
      <c r="IF111">
        <v>330574</v>
      </c>
      <c r="IG111">
        <f t="shared" ref="IG111:IG123" si="300">II111*BY111*1000</f>
        <v>331129.94072207197</v>
      </c>
      <c r="IH111" s="39">
        <f t="shared" si="207"/>
        <v>0.78633206470028549</v>
      </c>
      <c r="II111" s="5">
        <f t="shared" si="208"/>
        <v>0.78765447364907704</v>
      </c>
      <c r="IJ111" s="39">
        <f t="shared" si="278"/>
        <v>3.0123684660101011</v>
      </c>
      <c r="IK111" s="39">
        <f t="shared" si="209"/>
        <v>3.0488463804875403</v>
      </c>
      <c r="IL111">
        <f t="shared" si="182"/>
        <v>26</v>
      </c>
      <c r="IM111">
        <f t="shared" si="229"/>
        <v>26</v>
      </c>
      <c r="IN111" s="39">
        <v>7</v>
      </c>
      <c r="IO111" s="39">
        <v>15</v>
      </c>
      <c r="IQ111">
        <v>2018</v>
      </c>
      <c r="IR111" s="42">
        <f t="shared" si="210"/>
        <v>17822213</v>
      </c>
      <c r="IS111" s="1">
        <f t="shared" si="211"/>
        <v>17840914.687449254</v>
      </c>
      <c r="IT111" s="1">
        <f t="shared" ref="IT111:IT123" si="301">C111*1000</f>
        <v>17796411.522918601</v>
      </c>
      <c r="IU111" s="1"/>
      <c r="IV111">
        <v>2018</v>
      </c>
      <c r="IW111" s="3">
        <f t="shared" si="213"/>
        <v>0.71355069504500168</v>
      </c>
      <c r="IX111" s="3">
        <f t="shared" ref="IX111:IX123" si="302">IS111/BZ111/1000</f>
        <v>0.71429945739443212</v>
      </c>
      <c r="IY111" s="3">
        <f t="shared" ref="IY111:IY123" si="303">G111</f>
        <v>0.71251767732129812</v>
      </c>
    </row>
    <row r="112" spans="1:259" x14ac:dyDescent="0.25">
      <c r="A112">
        <v>2019</v>
      </c>
      <c r="C112" s="1">
        <f t="shared" si="269"/>
        <v>18108.180174167424</v>
      </c>
      <c r="E112">
        <v>2019</v>
      </c>
      <c r="G112" s="3">
        <f t="shared" si="253"/>
        <v>0.71385354771462795</v>
      </c>
      <c r="H112" s="3"/>
      <c r="I112">
        <v>2019</v>
      </c>
      <c r="K112">
        <f t="shared" si="279"/>
        <v>3.5192056752770506</v>
      </c>
      <c r="N112">
        <v>75</v>
      </c>
      <c r="Y112" s="17">
        <v>25366.799999999999</v>
      </c>
      <c r="AA112" s="42"/>
      <c r="AC112">
        <v>2019</v>
      </c>
      <c r="AD112" s="1">
        <f t="shared" si="280"/>
        <v>5632586.5845397189</v>
      </c>
      <c r="AE112" s="1">
        <f t="shared" si="281"/>
        <v>4783148.4964162055</v>
      </c>
      <c r="AF112" s="1">
        <f t="shared" si="282"/>
        <v>3729204.6596100726</v>
      </c>
      <c r="AG112" s="1">
        <f t="shared" si="283"/>
        <v>1258434.1822171854</v>
      </c>
      <c r="AH112" s="1">
        <f t="shared" si="284"/>
        <v>1878579.4036403063</v>
      </c>
      <c r="AI112" s="1">
        <f t="shared" si="285"/>
        <v>390592.42889479519</v>
      </c>
      <c r="AJ112" s="1">
        <f t="shared" si="286"/>
        <v>156951.1608464575</v>
      </c>
      <c r="AK112" s="1">
        <f t="shared" si="287"/>
        <v>337476.60812777292</v>
      </c>
      <c r="AL112" s="1">
        <f t="shared" si="288"/>
        <v>18166973.524292514</v>
      </c>
      <c r="AM112" s="1"/>
      <c r="AN112" s="1"/>
      <c r="AO112" s="1"/>
      <c r="BC112" s="39">
        <v>2019</v>
      </c>
      <c r="BK112" s="37"/>
      <c r="BL112" s="37"/>
      <c r="BQ112" s="16">
        <v>2019</v>
      </c>
      <c r="BR112" s="22">
        <v>8094</v>
      </c>
      <c r="BS112" s="22">
        <v>6594.6</v>
      </c>
      <c r="BT112" s="22">
        <v>5098.8999999999996</v>
      </c>
      <c r="BU112" s="22">
        <v>1751.2</v>
      </c>
      <c r="BV112" s="22">
        <v>2620.1999999999998</v>
      </c>
      <c r="BW112" s="22">
        <v>534.5</v>
      </c>
      <c r="BX112" s="22">
        <v>246.1</v>
      </c>
      <c r="BY112" s="22">
        <v>427.3</v>
      </c>
      <c r="BZ112" s="22">
        <v>25369.047999999999</v>
      </c>
      <c r="CA112" s="39"/>
      <c r="CB112" s="16">
        <v>2019</v>
      </c>
      <c r="CC112" s="39">
        <f>BR112/$BZ112</f>
        <v>0.31905020637747228</v>
      </c>
      <c r="CD112" s="39">
        <f t="shared" ref="CD112:CK112" si="304">BS112/$BZ112</f>
        <v>0.25994668779057062</v>
      </c>
      <c r="CE112" s="39">
        <f t="shared" si="304"/>
        <v>0.20098901622165719</v>
      </c>
      <c r="CF112" s="39">
        <f t="shared" si="304"/>
        <v>6.9028999432694527E-2</v>
      </c>
      <c r="CG112" s="39">
        <f t="shared" si="304"/>
        <v>0.10328333960344117</v>
      </c>
      <c r="CH112" s="39">
        <f t="shared" si="304"/>
        <v>2.1068981382352227E-2</v>
      </c>
      <c r="CI112" s="39">
        <f t="shared" si="304"/>
        <v>9.7007976018650757E-3</v>
      </c>
      <c r="CJ112" s="39">
        <f t="shared" si="304"/>
        <v>1.6843359671990847E-2</v>
      </c>
      <c r="CK112" s="39">
        <f t="shared" si="304"/>
        <v>1</v>
      </c>
      <c r="CM112">
        <v>2019</v>
      </c>
      <c r="CX112" s="1">
        <v>2019</v>
      </c>
      <c r="CY112" s="32">
        <f t="shared" si="289"/>
        <v>0.69589653873730162</v>
      </c>
      <c r="CZ112" s="32">
        <f t="shared" si="290"/>
        <v>0.72531290698695983</v>
      </c>
      <c r="DA112" s="32">
        <f t="shared" si="291"/>
        <v>0.73137434733179163</v>
      </c>
      <c r="DB112" s="32">
        <f t="shared" si="292"/>
        <v>0.7186124841349848</v>
      </c>
      <c r="DC112" s="32">
        <f t="shared" si="293"/>
        <v>0.71696030976273051</v>
      </c>
      <c r="DD112" s="32">
        <f t="shared" si="294"/>
        <v>0.73076226173020609</v>
      </c>
      <c r="DE112" s="32">
        <f t="shared" si="295"/>
        <v>0.63775359953863264</v>
      </c>
      <c r="DF112" s="32">
        <f t="shared" si="296"/>
        <v>0.78978845805703946</v>
      </c>
      <c r="DG112" s="32">
        <f t="shared" si="297"/>
        <v>0.7161078146997284</v>
      </c>
      <c r="DI112">
        <v>2019</v>
      </c>
      <c r="DJ112" s="1">
        <f t="shared" si="271"/>
        <v>18108.180174167424</v>
      </c>
      <c r="DK112">
        <v>270.35938916824978</v>
      </c>
      <c r="DM112">
        <v>2019</v>
      </c>
      <c r="DN112" s="1">
        <f t="shared" si="147"/>
        <v>14930.235206845147</v>
      </c>
      <c r="DO112" s="1">
        <f t="shared" si="148"/>
        <v>14688.88810577496</v>
      </c>
      <c r="DP112" s="1"/>
      <c r="DQ112" s="1"/>
      <c r="DR112" s="3">
        <f t="shared" si="150"/>
        <v>1.8493625485496434</v>
      </c>
      <c r="DS112" s="1"/>
      <c r="DT112" s="1">
        <v>50</v>
      </c>
      <c r="DU112" s="1">
        <f t="shared" si="180"/>
        <v>163.4</v>
      </c>
      <c r="DV112">
        <v>1.2</v>
      </c>
      <c r="DW112">
        <v>0</v>
      </c>
      <c r="DX112" s="1">
        <v>0</v>
      </c>
      <c r="DY112" s="2">
        <f t="shared" si="181"/>
        <v>1.6000000000000014</v>
      </c>
      <c r="EA112">
        <v>170</v>
      </c>
      <c r="EB112">
        <v>1754042.6700170569</v>
      </c>
      <c r="EI112">
        <v>2019</v>
      </c>
      <c r="EM112" s="1">
        <v>4835.2120000000004</v>
      </c>
      <c r="EN112" s="42">
        <f t="shared" si="152"/>
        <v>25369.047999999999</v>
      </c>
      <c r="EO112" s="1">
        <f t="shared" si="153"/>
        <v>20533.835999999999</v>
      </c>
      <c r="EP112" s="3">
        <f t="shared" si="241"/>
        <v>0.88187030295593205</v>
      </c>
      <c r="EU112" s="3">
        <f t="shared" si="155"/>
        <v>0.19059493284887949</v>
      </c>
      <c r="FF112">
        <v>2019</v>
      </c>
      <c r="FH112">
        <f t="shared" si="158"/>
        <v>5632586.5845397189</v>
      </c>
      <c r="FJ112" s="4">
        <f t="shared" si="160"/>
        <v>0.69589653873730162</v>
      </c>
      <c r="FL112">
        <f t="shared" si="162"/>
        <v>2.8789900116291918</v>
      </c>
      <c r="FM112">
        <f t="shared" si="226"/>
        <v>43</v>
      </c>
      <c r="FN112">
        <v>27</v>
      </c>
      <c r="FO112">
        <v>0</v>
      </c>
      <c r="FQ112">
        <v>2019</v>
      </c>
      <c r="FS112">
        <f t="shared" si="164"/>
        <v>4783148.4964162055</v>
      </c>
      <c r="FU112" s="3">
        <f t="shared" si="190"/>
        <v>0.72531290698695983</v>
      </c>
      <c r="FW112" s="39">
        <f t="shared" si="191"/>
        <v>3.0402354991076375</v>
      </c>
      <c r="FX112">
        <v>75</v>
      </c>
      <c r="FY112" s="1">
        <v>0</v>
      </c>
      <c r="FZ112" s="41">
        <v>1</v>
      </c>
      <c r="GA112" s="41"/>
      <c r="GB112" s="41"/>
      <c r="GC112">
        <v>2019</v>
      </c>
      <c r="GE112">
        <f t="shared" si="167"/>
        <v>3729204.6596100726</v>
      </c>
      <c r="GG112" s="3">
        <f t="shared" si="169"/>
        <v>0.73137434733179174</v>
      </c>
      <c r="GI112">
        <f t="shared" si="170"/>
        <v>3.9829711900669795</v>
      </c>
      <c r="GJ112">
        <v>75</v>
      </c>
      <c r="GK112" s="39">
        <v>1</v>
      </c>
      <c r="GM112">
        <v>2019</v>
      </c>
      <c r="GO112">
        <f t="shared" si="172"/>
        <v>1258434.1822171854</v>
      </c>
      <c r="GQ112" s="3">
        <f t="shared" si="192"/>
        <v>0.7186124841349848</v>
      </c>
      <c r="GS112" s="39">
        <f t="shared" si="193"/>
        <v>4.1448045916046992</v>
      </c>
      <c r="GT112">
        <v>75</v>
      </c>
      <c r="GU112">
        <v>0</v>
      </c>
      <c r="GV112" s="39">
        <v>1</v>
      </c>
      <c r="GX112">
        <v>2019</v>
      </c>
      <c r="GZ112">
        <f t="shared" si="175"/>
        <v>1878579.4036403063</v>
      </c>
      <c r="HB112" s="3">
        <f t="shared" ref="HB112:HB123" si="305">0.74*EXP(HD112)/(1+EXP(HD112))</f>
        <v>0.71696030976273051</v>
      </c>
      <c r="HD112">
        <f t="shared" si="195"/>
        <v>3.4378020919136167</v>
      </c>
      <c r="HE112" s="39">
        <f t="shared" si="240"/>
        <v>54</v>
      </c>
      <c r="HF112" s="39">
        <f t="shared" si="272"/>
        <v>14</v>
      </c>
      <c r="HG112" s="39">
        <v>6</v>
      </c>
      <c r="HH112" s="39"/>
      <c r="HI112">
        <v>2019</v>
      </c>
      <c r="HK112">
        <f t="shared" si="298"/>
        <v>390592.42889479519</v>
      </c>
      <c r="HM112" s="3">
        <f t="shared" si="177"/>
        <v>0.7307622617302062</v>
      </c>
      <c r="HO112">
        <f t="shared" si="199"/>
        <v>3.6372142987193241</v>
      </c>
      <c r="HP112">
        <v>75</v>
      </c>
      <c r="HQ112">
        <v>0</v>
      </c>
      <c r="HS112">
        <v>2019</v>
      </c>
      <c r="HU112" s="1">
        <f t="shared" si="299"/>
        <v>156951.1608464575</v>
      </c>
      <c r="HW112" s="3">
        <f t="shared" si="203"/>
        <v>0.63775359953863264</v>
      </c>
      <c r="HY112" s="37">
        <f t="shared" si="204"/>
        <v>1.8305664101362729</v>
      </c>
      <c r="HZ112">
        <v>24</v>
      </c>
      <c r="IA112">
        <v>52</v>
      </c>
      <c r="IB112">
        <v>0</v>
      </c>
      <c r="IC112" s="37">
        <v>0</v>
      </c>
      <c r="IE112">
        <v>2019</v>
      </c>
      <c r="IG112">
        <f t="shared" si="300"/>
        <v>337476.60812777292</v>
      </c>
      <c r="II112" s="5">
        <f t="shared" si="208"/>
        <v>0.78978845805703934</v>
      </c>
      <c r="IK112" s="39">
        <f t="shared" si="209"/>
        <v>3.1103912100269953</v>
      </c>
      <c r="IL112">
        <f t="shared" si="182"/>
        <v>26</v>
      </c>
      <c r="IM112">
        <f t="shared" si="229"/>
        <v>26</v>
      </c>
      <c r="IN112" s="39">
        <v>7</v>
      </c>
      <c r="IO112" s="39">
        <v>16</v>
      </c>
      <c r="IQ112">
        <v>2019</v>
      </c>
      <c r="IS112" s="1">
        <f t="shared" ref="IS112:IS123" si="306">FH112+FS112+GE112+GO112+GZ112+HK112+HU112+IG112</f>
        <v>18166973.524292514</v>
      </c>
      <c r="IT112" s="1">
        <f t="shared" si="301"/>
        <v>18108180.174167424</v>
      </c>
      <c r="IU112" s="1"/>
      <c r="IV112">
        <v>2019</v>
      </c>
      <c r="IX112" s="3">
        <f t="shared" si="302"/>
        <v>0.7161078146997284</v>
      </c>
      <c r="IY112" s="3">
        <f t="shared" si="303"/>
        <v>0.71385354771462795</v>
      </c>
    </row>
    <row r="113" spans="1:259" x14ac:dyDescent="0.25">
      <c r="A113">
        <v>2020</v>
      </c>
      <c r="C113" s="1">
        <f t="shared" si="269"/>
        <v>18431.297996994937</v>
      </c>
      <c r="E113">
        <v>2020</v>
      </c>
      <c r="G113" s="3">
        <f t="shared" si="253"/>
        <v>0.71511225795374389</v>
      </c>
      <c r="H113" s="3"/>
      <c r="I113">
        <v>2020</v>
      </c>
      <c r="K113">
        <f t="shared" si="279"/>
        <v>3.5823359701380122</v>
      </c>
      <c r="N113">
        <v>76</v>
      </c>
      <c r="Y113" s="17">
        <v>25773.992533333334</v>
      </c>
      <c r="AA113" s="42"/>
      <c r="AC113">
        <v>2020</v>
      </c>
      <c r="AD113" s="1">
        <f t="shared" si="280"/>
        <v>5745836.6187873241</v>
      </c>
      <c r="AE113" s="1">
        <f t="shared" si="281"/>
        <v>4879016.2682946427</v>
      </c>
      <c r="AF113" s="1">
        <f t="shared" si="282"/>
        <v>3798194.1192692816</v>
      </c>
      <c r="AG113" s="1">
        <f t="shared" si="283"/>
        <v>1275177.4821530546</v>
      </c>
      <c r="AH113" s="1">
        <f t="shared" si="284"/>
        <v>1915632.0251552677</v>
      </c>
      <c r="AI113" s="1">
        <f t="shared" si="285"/>
        <v>393865.59958069929</v>
      </c>
      <c r="AJ113" s="1">
        <f t="shared" si="286"/>
        <v>161286.90283725012</v>
      </c>
      <c r="AK113" s="1">
        <f t="shared" si="287"/>
        <v>344511.57752239885</v>
      </c>
      <c r="AL113" s="1">
        <f t="shared" si="288"/>
        <v>18513520.593599916</v>
      </c>
      <c r="AM113" s="1"/>
      <c r="AN113" s="1"/>
      <c r="AO113" s="1"/>
      <c r="AU113">
        <v>3440181</v>
      </c>
      <c r="AV113">
        <v>3196375</v>
      </c>
      <c r="AY113" s="36" t="s">
        <v>63</v>
      </c>
      <c r="BK113" s="38" t="s">
        <v>104</v>
      </c>
      <c r="BL113" s="38"/>
      <c r="BQ113">
        <v>2020</v>
      </c>
      <c r="BR113" s="42">
        <f>$BZ113*CC113</f>
        <v>8234.6796573379434</v>
      </c>
      <c r="BS113" s="42">
        <f>$BZ113*CD113</f>
        <v>6709.2189854559911</v>
      </c>
      <c r="BT113" s="42">
        <f t="shared" ref="BT113:BY113" si="307">$BZ113*CE113</f>
        <v>5187.5226222881683</v>
      </c>
      <c r="BU113" s="42">
        <f t="shared" si="307"/>
        <v>1772.8546657073755</v>
      </c>
      <c r="BV113" s="42">
        <f t="shared" si="307"/>
        <v>2665.7409980426091</v>
      </c>
      <c r="BW113" s="42">
        <f t="shared" si="307"/>
        <v>538.06287363523234</v>
      </c>
      <c r="BX113" s="42">
        <f t="shared" si="307"/>
        <v>251.97064023917363</v>
      </c>
      <c r="BY113" s="42">
        <f t="shared" si="307"/>
        <v>435.09613879093939</v>
      </c>
      <c r="BZ113" s="42">
        <v>25797.2247101879</v>
      </c>
      <c r="CA113" s="39"/>
      <c r="CB113" s="39">
        <v>2020</v>
      </c>
      <c r="CC113" s="43">
        <f>CC112+(CC123-CC112)/11</f>
        <v>0.31920796713011862</v>
      </c>
      <c r="CD113" s="43">
        <f t="shared" ref="CD113:CK113" si="308">CD112+(CD123-CD112)/11</f>
        <v>0.26007522362691871</v>
      </c>
      <c r="CE113" s="43">
        <f t="shared" si="308"/>
        <v>0.20108839925868072</v>
      </c>
      <c r="CF113" s="43">
        <f t="shared" si="308"/>
        <v>6.8722689577039489E-2</v>
      </c>
      <c r="CG113" s="43">
        <f t="shared" si="308"/>
        <v>0.10333441011543573</v>
      </c>
      <c r="CH113" s="43">
        <f t="shared" si="308"/>
        <v>2.0857393757660266E-2</v>
      </c>
      <c r="CI113" s="43">
        <f t="shared" si="308"/>
        <v>9.7673545534401919E-3</v>
      </c>
      <c r="CJ113" s="43">
        <f t="shared" si="308"/>
        <v>1.6866005691655282E-2</v>
      </c>
      <c r="CK113" s="43">
        <f t="shared" si="308"/>
        <v>1</v>
      </c>
      <c r="CM113">
        <v>2020</v>
      </c>
      <c r="CX113" s="1">
        <v>2020</v>
      </c>
      <c r="CY113" s="32">
        <f t="shared" si="289"/>
        <v>0.69776079433365634</v>
      </c>
      <c r="CZ113" s="32">
        <f t="shared" si="290"/>
        <v>0.72721076460184153</v>
      </c>
      <c r="DA113" s="32">
        <f t="shared" si="291"/>
        <v>0.73217880591987339</v>
      </c>
      <c r="DB113" s="32">
        <f t="shared" si="292"/>
        <v>0.7192791980183294</v>
      </c>
      <c r="DC113" s="32">
        <f t="shared" si="293"/>
        <v>0.71861145796304704</v>
      </c>
      <c r="DD113" s="32">
        <f t="shared" si="294"/>
        <v>0.73200664621159428</v>
      </c>
      <c r="DE113" s="32">
        <f t="shared" si="295"/>
        <v>0.64010196856330015</v>
      </c>
      <c r="DF113" s="32">
        <f t="shared" si="296"/>
        <v>0.79180564203520598</v>
      </c>
      <c r="DG113" s="32">
        <f t="shared" si="297"/>
        <v>0.71765551533489236</v>
      </c>
      <c r="DI113">
        <v>2020</v>
      </c>
      <c r="DJ113" s="1">
        <f t="shared" si="271"/>
        <v>18431.297996994937</v>
      </c>
      <c r="DK113">
        <v>276.44131510166721</v>
      </c>
      <c r="DM113">
        <v>2020</v>
      </c>
      <c r="DN113" s="1">
        <f t="shared" si="147"/>
        <v>14998.472443272231</v>
      </c>
      <c r="DO113" s="1">
        <f t="shared" si="148"/>
        <v>14730.269724085367</v>
      </c>
      <c r="DP113" s="1"/>
      <c r="DQ113" s="1"/>
      <c r="DR113" s="3">
        <f t="shared" si="150"/>
        <v>1.8702435382637816</v>
      </c>
      <c r="DS113" s="1"/>
      <c r="DT113" s="1">
        <v>51</v>
      </c>
      <c r="DU113" s="1">
        <f t="shared" si="180"/>
        <v>170</v>
      </c>
      <c r="DV113">
        <v>1.1000000000000001</v>
      </c>
      <c r="DW113">
        <v>0</v>
      </c>
      <c r="DX113" s="1">
        <v>0</v>
      </c>
      <c r="DY113" s="2">
        <f t="shared" si="181"/>
        <v>1.6000000000000014</v>
      </c>
      <c r="EA113">
        <v>170</v>
      </c>
      <c r="EB113">
        <v>1782107.3527373297</v>
      </c>
      <c r="EI113">
        <v>2020</v>
      </c>
      <c r="EM113" s="1">
        <v>4920.3900000000003</v>
      </c>
      <c r="EN113" s="42">
        <f t="shared" si="152"/>
        <v>25797.2247101879</v>
      </c>
      <c r="EO113" s="1">
        <f t="shared" si="153"/>
        <v>20876.834710187901</v>
      </c>
      <c r="EP113" s="3">
        <f t="shared" si="241"/>
        <v>0.88285883625837491</v>
      </c>
      <c r="EU113" s="3">
        <f t="shared" si="155"/>
        <v>0.19073330775991684</v>
      </c>
      <c r="FF113">
        <v>2020</v>
      </c>
      <c r="FH113">
        <f t="shared" si="158"/>
        <v>5745836.6187873241</v>
      </c>
      <c r="FJ113" s="4">
        <f t="shared" si="160"/>
        <v>0.69776079433365634</v>
      </c>
      <c r="FL113">
        <f t="shared" si="162"/>
        <v>2.9305142204373591</v>
      </c>
      <c r="FM113">
        <f t="shared" si="226"/>
        <v>43</v>
      </c>
      <c r="FN113">
        <v>28</v>
      </c>
      <c r="FO113">
        <v>0</v>
      </c>
      <c r="FQ113">
        <v>2020</v>
      </c>
      <c r="FS113">
        <f t="shared" si="164"/>
        <v>4879016.2682946427</v>
      </c>
      <c r="FU113" s="3">
        <f t="shared" si="190"/>
        <v>0.72721076460184153</v>
      </c>
      <c r="FW113" s="39">
        <f t="shared" si="191"/>
        <v>3.0991160731177803</v>
      </c>
      <c r="FX113">
        <v>76</v>
      </c>
      <c r="FY113" s="1">
        <v>0</v>
      </c>
      <c r="FZ113" s="41">
        <v>1</v>
      </c>
      <c r="GA113" s="41"/>
      <c r="GB113" s="41"/>
      <c r="GC113">
        <v>2020</v>
      </c>
      <c r="GE113">
        <f t="shared" si="167"/>
        <v>3798194.1192692816</v>
      </c>
      <c r="GG113" s="3">
        <f t="shared" si="169"/>
        <v>0.73217880591987339</v>
      </c>
      <c r="GI113">
        <f t="shared" si="170"/>
        <v>4.0449251653838676</v>
      </c>
      <c r="GJ113">
        <v>76</v>
      </c>
      <c r="GK113" s="39">
        <v>1</v>
      </c>
      <c r="GM113">
        <v>2020</v>
      </c>
      <c r="GO113">
        <f t="shared" si="172"/>
        <v>1275177.4821530546</v>
      </c>
      <c r="GQ113" s="3">
        <f t="shared" si="192"/>
        <v>0.7192791980183294</v>
      </c>
      <c r="GS113" s="39">
        <f t="shared" si="193"/>
        <v>4.2060636321300766</v>
      </c>
      <c r="GT113">
        <v>76</v>
      </c>
      <c r="GU113">
        <v>0</v>
      </c>
      <c r="GV113" s="39">
        <v>1</v>
      </c>
      <c r="GX113">
        <v>2020</v>
      </c>
      <c r="GZ113">
        <f t="shared" si="175"/>
        <v>1915632.0251552677</v>
      </c>
      <c r="HB113" s="3">
        <f t="shared" si="305"/>
        <v>0.71861145796304715</v>
      </c>
      <c r="HD113">
        <f t="shared" si="195"/>
        <v>3.5144654595877496</v>
      </c>
      <c r="HE113" s="39">
        <f t="shared" si="240"/>
        <v>54</v>
      </c>
      <c r="HF113" s="39">
        <f t="shared" si="272"/>
        <v>14</v>
      </c>
      <c r="HG113" s="39">
        <v>6.5</v>
      </c>
      <c r="HH113" s="39"/>
      <c r="HI113">
        <v>2020</v>
      </c>
      <c r="HK113">
        <f t="shared" si="298"/>
        <v>393865.59958069929</v>
      </c>
      <c r="HM113" s="3">
        <f t="shared" si="177"/>
        <v>0.73200664621159428</v>
      </c>
      <c r="HO113">
        <f t="shared" si="199"/>
        <v>3.7057871377090716</v>
      </c>
      <c r="HP113">
        <v>76</v>
      </c>
      <c r="HQ113">
        <v>0</v>
      </c>
      <c r="HS113">
        <v>2020</v>
      </c>
      <c r="HU113" s="1">
        <f t="shared" si="299"/>
        <v>161286.90283725012</v>
      </c>
      <c r="HW113" s="3">
        <f t="shared" si="203"/>
        <v>0.64010196856330015</v>
      </c>
      <c r="HY113" s="37">
        <f t="shared" si="204"/>
        <v>1.8574775094208384</v>
      </c>
      <c r="HZ113">
        <v>24</v>
      </c>
      <c r="IA113">
        <v>53</v>
      </c>
      <c r="IB113">
        <v>0</v>
      </c>
      <c r="IC113" s="37">
        <v>0</v>
      </c>
      <c r="IE113">
        <v>2020</v>
      </c>
      <c r="IG113">
        <f t="shared" si="300"/>
        <v>344511.57752239885</v>
      </c>
      <c r="II113" s="5">
        <f t="shared" si="208"/>
        <v>0.79180564203520598</v>
      </c>
      <c r="IK113" s="39">
        <f t="shared" si="209"/>
        <v>3.1719360395664502</v>
      </c>
      <c r="IL113">
        <f t="shared" si="182"/>
        <v>26</v>
      </c>
      <c r="IM113">
        <f t="shared" si="229"/>
        <v>26</v>
      </c>
      <c r="IN113" s="39">
        <v>7</v>
      </c>
      <c r="IO113" s="39">
        <v>17</v>
      </c>
      <c r="IQ113">
        <v>2020</v>
      </c>
      <c r="IS113" s="1">
        <f t="shared" si="306"/>
        <v>18513520.593599916</v>
      </c>
      <c r="IT113" s="1">
        <f t="shared" si="301"/>
        <v>18431297.996994939</v>
      </c>
      <c r="IU113" s="1"/>
      <c r="IV113">
        <v>2020</v>
      </c>
      <c r="IX113" s="3">
        <f t="shared" si="302"/>
        <v>0.71765551533489236</v>
      </c>
      <c r="IY113" s="3">
        <f t="shared" si="303"/>
        <v>0.71511225795374389</v>
      </c>
    </row>
    <row r="114" spans="1:259" x14ac:dyDescent="0.25">
      <c r="A114">
        <v>2021</v>
      </c>
      <c r="C114" s="1">
        <f t="shared" si="269"/>
        <v>18753.530717295504</v>
      </c>
      <c r="E114">
        <v>2021</v>
      </c>
      <c r="G114" s="3">
        <f t="shared" si="253"/>
        <v>0.71629800826594758</v>
      </c>
      <c r="H114" s="3"/>
      <c r="I114">
        <v>2021</v>
      </c>
      <c r="K114">
        <f t="shared" si="279"/>
        <v>3.6454662649989737</v>
      </c>
      <c r="N114">
        <v>77</v>
      </c>
      <c r="Y114" s="17">
        <v>26181.185066666669</v>
      </c>
      <c r="AC114">
        <v>2021</v>
      </c>
      <c r="AD114" s="1">
        <f t="shared" si="280"/>
        <v>5858647.4414082253</v>
      </c>
      <c r="AE114" s="1">
        <f t="shared" si="281"/>
        <v>4974422.3488581302</v>
      </c>
      <c r="AF114" s="1">
        <f t="shared" si="282"/>
        <v>3866909.8933550143</v>
      </c>
      <c r="AG114" s="1">
        <f t="shared" si="283"/>
        <v>1291614.1982866463</v>
      </c>
      <c r="AH114" s="1">
        <f t="shared" si="284"/>
        <v>1952437.353306843</v>
      </c>
      <c r="AI114" s="1">
        <f t="shared" si="285"/>
        <v>396948.36322072987</v>
      </c>
      <c r="AJ114" s="1">
        <f t="shared" si="286"/>
        <v>165665.10595590691</v>
      </c>
      <c r="AK114" s="1">
        <f t="shared" si="287"/>
        <v>351523.1314909361</v>
      </c>
      <c r="AL114" s="1">
        <f t="shared" si="288"/>
        <v>18858167.835882429</v>
      </c>
      <c r="AM114" s="1"/>
      <c r="AN114" s="1"/>
      <c r="AO114" s="1"/>
      <c r="AU114">
        <v>3978322</v>
      </c>
      <c r="AV114">
        <v>3732030</v>
      </c>
      <c r="BQ114">
        <v>2021</v>
      </c>
      <c r="BR114" s="42">
        <f t="shared" ref="BR114:BR123" si="309">$BZ114*CC114</f>
        <v>8374.9915307684532</v>
      </c>
      <c r="BS114" s="42">
        <f t="shared" ref="BS114:BS122" si="310">$BZ114*CD114</f>
        <v>6823.5383183599752</v>
      </c>
      <c r="BT114" s="42">
        <f t="shared" ref="BT114:BT122" si="311">$BZ114*CE114</f>
        <v>5275.9135552551606</v>
      </c>
      <c r="BU114" s="42">
        <f t="shared" ref="BU114:BU122" si="312">$BZ114*CF114</f>
        <v>1794.1392914357091</v>
      </c>
      <c r="BV114" s="42">
        <f t="shared" ref="BV114:BV122" si="313">$BZ114*CG114</f>
        <v>2711.1629366097732</v>
      </c>
      <c r="BW114" s="42">
        <f t="shared" ref="BW114:BW122" si="314">$BZ114*CH114</f>
        <v>541.41204397789807</v>
      </c>
      <c r="BX114" s="42">
        <f t="shared" ref="BX114:BX122" si="315">$BZ114*CI114</f>
        <v>257.88279197905217</v>
      </c>
      <c r="BY114" s="42">
        <f t="shared" ref="BY114:BY122" si="316">$BZ114*CJ114</f>
        <v>442.88507720002576</v>
      </c>
      <c r="BZ114" s="42">
        <v>26223.826790339899</v>
      </c>
      <c r="CA114" s="39"/>
      <c r="CB114" s="39">
        <v>2021</v>
      </c>
      <c r="CC114" s="43">
        <f>CC113+(CC123-CC112)/11</f>
        <v>0.31936572788276496</v>
      </c>
      <c r="CD114" s="43">
        <f t="shared" ref="CD114:CK114" si="317">CD113+(CD123-CD112)/11</f>
        <v>0.26020375946326679</v>
      </c>
      <c r="CE114" s="43">
        <f t="shared" si="317"/>
        <v>0.20118778229570425</v>
      </c>
      <c r="CF114" s="43">
        <f t="shared" si="317"/>
        <v>6.8416379721384452E-2</v>
      </c>
      <c r="CG114" s="43">
        <f t="shared" si="317"/>
        <v>0.10338548062743029</v>
      </c>
      <c r="CH114" s="43">
        <f t="shared" si="317"/>
        <v>2.0645806132968306E-2</v>
      </c>
      <c r="CI114" s="43">
        <f t="shared" si="317"/>
        <v>9.8339115050153081E-3</v>
      </c>
      <c r="CJ114" s="43">
        <f t="shared" si="317"/>
        <v>1.6888651711319716E-2</v>
      </c>
      <c r="CK114" s="43">
        <f t="shared" si="317"/>
        <v>1</v>
      </c>
      <c r="CM114">
        <v>2021</v>
      </c>
      <c r="CX114" s="1">
        <v>2021</v>
      </c>
      <c r="CY114" s="32">
        <f t="shared" si="289"/>
        <v>0.69954070041556937</v>
      </c>
      <c r="CZ114" s="32">
        <f t="shared" si="290"/>
        <v>0.7290092202565257</v>
      </c>
      <c r="DA114" s="32">
        <f t="shared" si="291"/>
        <v>0.7329365526664694</v>
      </c>
      <c r="DB114" s="32">
        <f t="shared" si="292"/>
        <v>0.71990742550042952</v>
      </c>
      <c r="DC114" s="32">
        <f t="shared" si="293"/>
        <v>0.72014755252899199</v>
      </c>
      <c r="DD114" s="32">
        <f t="shared" si="294"/>
        <v>0.73317239177807125</v>
      </c>
      <c r="DE114" s="32">
        <f t="shared" si="295"/>
        <v>0.64240465478349518</v>
      </c>
      <c r="DF114" s="32">
        <f t="shared" si="296"/>
        <v>0.79371184442092479</v>
      </c>
      <c r="DG114" s="32">
        <f t="shared" si="297"/>
        <v>0.71912341347637454</v>
      </c>
      <c r="DI114">
        <v>2021</v>
      </c>
      <c r="DJ114" s="1">
        <f t="shared" si="271"/>
        <v>18753.530717295504</v>
      </c>
      <c r="DK114">
        <v>282.55538369699025</v>
      </c>
      <c r="DM114">
        <v>2021</v>
      </c>
      <c r="DN114" s="1">
        <f t="shared" si="147"/>
        <v>15066.783314376244</v>
      </c>
      <c r="DO114" s="1">
        <f t="shared" si="148"/>
        <v>14917.806805622984</v>
      </c>
      <c r="DP114" s="1"/>
      <c r="DQ114" s="1"/>
      <c r="DR114" s="3">
        <f t="shared" si="150"/>
        <v>1.9691338284522548</v>
      </c>
      <c r="DS114" s="1"/>
      <c r="DT114" s="1">
        <v>52</v>
      </c>
      <c r="DU114" s="1">
        <f t="shared" si="180"/>
        <v>170</v>
      </c>
      <c r="DV114">
        <v>0.999999999999999</v>
      </c>
      <c r="DW114">
        <v>0</v>
      </c>
      <c r="DX114" s="1">
        <v>0</v>
      </c>
      <c r="DY114" s="2">
        <f t="shared" si="181"/>
        <v>2</v>
      </c>
      <c r="EA114">
        <v>170</v>
      </c>
      <c r="EB114">
        <v>1833387.7197134269</v>
      </c>
      <c r="EI114">
        <v>2021</v>
      </c>
      <c r="EM114" s="1">
        <v>5000.4049999999997</v>
      </c>
      <c r="EN114" s="42">
        <f t="shared" si="152"/>
        <v>26223.826790339899</v>
      </c>
      <c r="EO114" s="1">
        <f t="shared" si="153"/>
        <v>21223.4217903399</v>
      </c>
      <c r="EP114" s="3">
        <f t="shared" si="241"/>
        <v>0.88362427616791761</v>
      </c>
      <c r="EU114" s="3">
        <f t="shared" si="155"/>
        <v>0.19068174298047166</v>
      </c>
      <c r="FF114">
        <v>2021</v>
      </c>
      <c r="FH114">
        <f t="shared" si="158"/>
        <v>5858647.4414082253</v>
      </c>
      <c r="FJ114" s="4">
        <f t="shared" si="160"/>
        <v>0.69954070041556937</v>
      </c>
      <c r="FL114">
        <f t="shared" si="162"/>
        <v>2.9820384292455269</v>
      </c>
      <c r="FM114">
        <f t="shared" si="226"/>
        <v>43</v>
      </c>
      <c r="FN114">
        <v>29</v>
      </c>
      <c r="FO114">
        <v>0</v>
      </c>
      <c r="FQ114">
        <v>2021</v>
      </c>
      <c r="FS114">
        <f t="shared" si="164"/>
        <v>4974422.3488581302</v>
      </c>
      <c r="FU114" s="3">
        <f t="shared" si="190"/>
        <v>0.7290092202565257</v>
      </c>
      <c r="FW114" s="39">
        <f t="shared" si="191"/>
        <v>3.1579966471279231</v>
      </c>
      <c r="FX114">
        <v>77</v>
      </c>
      <c r="FY114" s="1">
        <v>0</v>
      </c>
      <c r="FZ114" s="41">
        <v>1</v>
      </c>
      <c r="GA114" s="41"/>
      <c r="GB114" s="41"/>
      <c r="GC114">
        <v>2021</v>
      </c>
      <c r="GE114">
        <f t="shared" si="167"/>
        <v>3866909.8933550143</v>
      </c>
      <c r="GG114" s="3">
        <f t="shared" si="169"/>
        <v>0.73293655266646951</v>
      </c>
      <c r="GI114">
        <f t="shared" si="170"/>
        <v>4.1068791407007552</v>
      </c>
      <c r="GJ114">
        <v>77</v>
      </c>
      <c r="GK114" s="39">
        <v>1</v>
      </c>
      <c r="GM114">
        <v>2021</v>
      </c>
      <c r="GO114">
        <f t="shared" si="172"/>
        <v>1291614.1982866463</v>
      </c>
      <c r="GQ114" s="3">
        <f t="shared" si="192"/>
        <v>0.71990742550042963</v>
      </c>
      <c r="GS114" s="39">
        <f t="shared" si="193"/>
        <v>4.2673226726554532</v>
      </c>
      <c r="GT114">
        <v>77</v>
      </c>
      <c r="GU114">
        <v>0</v>
      </c>
      <c r="GV114" s="39">
        <v>1</v>
      </c>
      <c r="GX114">
        <v>2021</v>
      </c>
      <c r="GZ114">
        <f t="shared" si="175"/>
        <v>1952437.353306843</v>
      </c>
      <c r="HB114" s="3">
        <f t="shared" si="305"/>
        <v>0.72014755252899199</v>
      </c>
      <c r="HD114">
        <f t="shared" si="195"/>
        <v>3.5911288272618824</v>
      </c>
      <c r="HE114" s="39">
        <f t="shared" si="240"/>
        <v>54</v>
      </c>
      <c r="HF114" s="39">
        <f t="shared" si="272"/>
        <v>14</v>
      </c>
      <c r="HG114" s="39">
        <v>7</v>
      </c>
      <c r="HH114" s="39"/>
      <c r="HI114">
        <v>2021</v>
      </c>
      <c r="HK114">
        <f t="shared" si="298"/>
        <v>396948.36322072987</v>
      </c>
      <c r="HM114" s="3">
        <f t="shared" si="177"/>
        <v>0.73317239177807125</v>
      </c>
      <c r="HO114">
        <f t="shared" si="199"/>
        <v>3.7743599766988192</v>
      </c>
      <c r="HP114">
        <v>77</v>
      </c>
      <c r="HQ114">
        <v>0</v>
      </c>
      <c r="HS114">
        <v>2021</v>
      </c>
      <c r="HU114" s="1">
        <f t="shared" si="299"/>
        <v>165665.10595590691</v>
      </c>
      <c r="HW114" s="3">
        <f t="shared" si="203"/>
        <v>0.64240465478349518</v>
      </c>
      <c r="HY114" s="37">
        <f t="shared" si="204"/>
        <v>1.8843886087054038</v>
      </c>
      <c r="HZ114">
        <v>24</v>
      </c>
      <c r="IA114">
        <v>54</v>
      </c>
      <c r="IB114">
        <v>0</v>
      </c>
      <c r="IC114" s="37">
        <v>0</v>
      </c>
      <c r="IE114">
        <v>2021</v>
      </c>
      <c r="IG114">
        <f t="shared" si="300"/>
        <v>351523.1314909361</v>
      </c>
      <c r="II114" s="5">
        <f t="shared" si="208"/>
        <v>0.79371184442092479</v>
      </c>
      <c r="IK114" s="39">
        <f t="shared" si="209"/>
        <v>3.2334808691059047</v>
      </c>
      <c r="IL114">
        <f t="shared" si="182"/>
        <v>26</v>
      </c>
      <c r="IM114">
        <f t="shared" si="229"/>
        <v>26</v>
      </c>
      <c r="IN114" s="39">
        <v>7</v>
      </c>
      <c r="IO114" s="39">
        <v>18</v>
      </c>
      <c r="IQ114">
        <v>2021</v>
      </c>
      <c r="IS114" s="1">
        <f t="shared" si="306"/>
        <v>18858167.835882429</v>
      </c>
      <c r="IT114" s="1">
        <f t="shared" si="301"/>
        <v>18753530.717295505</v>
      </c>
      <c r="IU114" s="1"/>
      <c r="IV114">
        <v>2021</v>
      </c>
      <c r="IX114" s="3">
        <f t="shared" si="302"/>
        <v>0.71912341347637454</v>
      </c>
      <c r="IY114" s="3">
        <f t="shared" si="303"/>
        <v>0.71629800826594758</v>
      </c>
    </row>
    <row r="115" spans="1:259" x14ac:dyDescent="0.25">
      <c r="A115">
        <v>2022</v>
      </c>
      <c r="C115" s="1">
        <f t="shared" si="269"/>
        <v>19074.895600105276</v>
      </c>
      <c r="E115">
        <v>2022</v>
      </c>
      <c r="G115" s="3">
        <f t="shared" si="253"/>
        <v>0.717414800070587</v>
      </c>
      <c r="H115" s="3"/>
      <c r="I115">
        <v>2022</v>
      </c>
      <c r="K115">
        <f t="shared" si="279"/>
        <v>3.7085965598599362</v>
      </c>
      <c r="N115">
        <v>78</v>
      </c>
      <c r="Y115" s="17">
        <v>26588.377600000003</v>
      </c>
      <c r="AC115">
        <v>2022</v>
      </c>
      <c r="AD115" s="1">
        <f t="shared" si="280"/>
        <v>5970906.4915756527</v>
      </c>
      <c r="AE115" s="1">
        <f t="shared" si="281"/>
        <v>5069275.5780612547</v>
      </c>
      <c r="AF115" s="1">
        <f t="shared" si="282"/>
        <v>3935284.6066723731</v>
      </c>
      <c r="AG115" s="1">
        <f t="shared" si="283"/>
        <v>1307723.4792743248</v>
      </c>
      <c r="AH115" s="1">
        <f t="shared" si="284"/>
        <v>1988965.3701824667</v>
      </c>
      <c r="AI115" s="1">
        <f t="shared" si="285"/>
        <v>399835.56788387604</v>
      </c>
      <c r="AJ115" s="1">
        <f t="shared" si="286"/>
        <v>170082.23182596214</v>
      </c>
      <c r="AK115" s="1">
        <f t="shared" si="287"/>
        <v>358504.85970830277</v>
      </c>
      <c r="AL115" s="1">
        <f t="shared" si="288"/>
        <v>19200578.185184211</v>
      </c>
      <c r="AM115" s="1"/>
      <c r="AN115" s="1"/>
      <c r="AO115" s="1"/>
      <c r="BQ115">
        <v>2022</v>
      </c>
      <c r="BR115" s="42">
        <f t="shared" si="309"/>
        <v>8514.7873451016621</v>
      </c>
      <c r="BS115" s="42">
        <f t="shared" si="310"/>
        <v>6937.4371912536944</v>
      </c>
      <c r="BT115" s="42">
        <f t="shared" si="311"/>
        <v>5363.9793913934845</v>
      </c>
      <c r="BU115" s="42">
        <f t="shared" si="312"/>
        <v>1815.023876471379</v>
      </c>
      <c r="BV115" s="42">
        <f t="shared" si="313"/>
        <v>2756.4178158679733</v>
      </c>
      <c r="BW115" s="42">
        <f t="shared" si="314"/>
        <v>544.53907568543855</v>
      </c>
      <c r="BX115" s="42">
        <f t="shared" si="315"/>
        <v>263.83156958124084</v>
      </c>
      <c r="BY115" s="42">
        <f t="shared" si="316"/>
        <v>450.65889998883756</v>
      </c>
      <c r="BZ115" s="42">
        <v>26648.392521832298</v>
      </c>
      <c r="CA115" s="39"/>
      <c r="CB115" s="39">
        <v>2022</v>
      </c>
      <c r="CC115" s="43">
        <f>CC114+(CC123-CC112)/11</f>
        <v>0.3195234886354113</v>
      </c>
      <c r="CD115" s="43">
        <f t="shared" ref="CD115:CK115" si="318">CD114+(CD123-CD112)/11</f>
        <v>0.26033229529961488</v>
      </c>
      <c r="CE115" s="43">
        <f t="shared" si="318"/>
        <v>0.20128716533272778</v>
      </c>
      <c r="CF115" s="43">
        <f t="shared" si="318"/>
        <v>6.8110069865729414E-2</v>
      </c>
      <c r="CG115" s="43">
        <f t="shared" si="318"/>
        <v>0.10343655113942485</v>
      </c>
      <c r="CH115" s="43">
        <f t="shared" si="318"/>
        <v>2.0434218508276345E-2</v>
      </c>
      <c r="CI115" s="43">
        <f t="shared" si="318"/>
        <v>9.9004684565904243E-3</v>
      </c>
      <c r="CJ115" s="43">
        <f t="shared" si="318"/>
        <v>1.691129773098415E-2</v>
      </c>
      <c r="CK115" s="43">
        <f t="shared" si="318"/>
        <v>1</v>
      </c>
      <c r="CM115">
        <v>2022</v>
      </c>
      <c r="CX115" s="1">
        <v>2022</v>
      </c>
      <c r="CY115" s="32">
        <f t="shared" si="289"/>
        <v>0.70123964928032656</v>
      </c>
      <c r="CZ115" s="32">
        <f t="shared" si="290"/>
        <v>0.7307130051501286</v>
      </c>
      <c r="DA115" s="32">
        <f t="shared" si="291"/>
        <v>0.73365020995169095</v>
      </c>
      <c r="DB115" s="32">
        <f t="shared" si="292"/>
        <v>0.72049932578115383</v>
      </c>
      <c r="DC115" s="32">
        <f t="shared" si="293"/>
        <v>0.7215761553754716</v>
      </c>
      <c r="DD115" s="32">
        <f t="shared" si="294"/>
        <v>0.73426423508833227</v>
      </c>
      <c r="DE115" s="32">
        <f t="shared" si="295"/>
        <v>0.64466216873105942</v>
      </c>
      <c r="DF115" s="32">
        <f t="shared" si="296"/>
        <v>0.79551265872521915</v>
      </c>
      <c r="DG115" s="32">
        <f t="shared" si="297"/>
        <v>0.72051543707387611</v>
      </c>
      <c r="DI115">
        <v>2022</v>
      </c>
      <c r="DJ115" s="1">
        <f t="shared" si="271"/>
        <v>19074.895600105276</v>
      </c>
      <c r="DK115">
        <v>288.7188329034268</v>
      </c>
      <c r="DM115">
        <v>2022</v>
      </c>
      <c r="DN115" s="1">
        <f t="shared" si="147"/>
        <v>15136.063596690581</v>
      </c>
      <c r="DO115" s="1">
        <f t="shared" si="148"/>
        <v>15061.656777468994</v>
      </c>
      <c r="DP115" s="1"/>
      <c r="DQ115" s="1"/>
      <c r="DR115" s="3">
        <f t="shared" si="150"/>
        <v>2.0503186289078665</v>
      </c>
      <c r="DS115" s="1"/>
      <c r="DT115" s="1">
        <v>53</v>
      </c>
      <c r="DU115" s="1">
        <f t="shared" si="180"/>
        <v>170</v>
      </c>
      <c r="DV115">
        <v>0.89999999999999902</v>
      </c>
      <c r="DW115">
        <v>0</v>
      </c>
      <c r="DX115" s="1">
        <v>0</v>
      </c>
      <c r="DY115" s="2">
        <f t="shared" si="181"/>
        <v>2</v>
      </c>
      <c r="EA115">
        <v>170</v>
      </c>
      <c r="EB115">
        <v>1885677.2013581211</v>
      </c>
      <c r="EI115">
        <v>2022</v>
      </c>
      <c r="EM115" s="1">
        <v>5070.8</v>
      </c>
      <c r="EN115" s="42">
        <f t="shared" si="152"/>
        <v>26648.392521832298</v>
      </c>
      <c r="EO115" s="1">
        <f t="shared" si="153"/>
        <v>21577.592521832299</v>
      </c>
      <c r="EP115" s="3">
        <f t="shared" si="241"/>
        <v>0.88401407992134506</v>
      </c>
      <c r="EU115" s="3">
        <f t="shared" si="155"/>
        <v>0.19028539886019888</v>
      </c>
      <c r="FF115">
        <v>2022</v>
      </c>
      <c r="FH115">
        <f t="shared" si="158"/>
        <v>5970906.4915756527</v>
      </c>
      <c r="FJ115" s="4">
        <f t="shared" si="160"/>
        <v>0.70123964928032656</v>
      </c>
      <c r="FL115">
        <f t="shared" si="162"/>
        <v>3.0335626380536942</v>
      </c>
      <c r="FM115">
        <f t="shared" si="226"/>
        <v>43</v>
      </c>
      <c r="FN115">
        <v>30</v>
      </c>
      <c r="FO115">
        <v>0</v>
      </c>
      <c r="FQ115">
        <v>2022</v>
      </c>
      <c r="FS115">
        <f t="shared" si="164"/>
        <v>5069275.5780612547</v>
      </c>
      <c r="FU115" s="3">
        <f t="shared" si="190"/>
        <v>0.7307130051501286</v>
      </c>
      <c r="FW115" s="39">
        <f t="shared" si="191"/>
        <v>3.2168772211380658</v>
      </c>
      <c r="FX115">
        <v>78</v>
      </c>
      <c r="FY115" s="1">
        <v>0</v>
      </c>
      <c r="FZ115" s="41">
        <v>1</v>
      </c>
      <c r="GA115" s="41"/>
      <c r="GB115" s="41"/>
      <c r="GC115">
        <v>2022</v>
      </c>
      <c r="GE115">
        <f t="shared" si="167"/>
        <v>3935284.6066723731</v>
      </c>
      <c r="GG115" s="3">
        <f t="shared" si="169"/>
        <v>0.73365020995169095</v>
      </c>
      <c r="GI115">
        <f t="shared" si="170"/>
        <v>4.1688331160176428</v>
      </c>
      <c r="GJ115">
        <v>78</v>
      </c>
      <c r="GK115" s="39">
        <v>1</v>
      </c>
      <c r="GM115">
        <v>2022</v>
      </c>
      <c r="GO115">
        <f t="shared" si="172"/>
        <v>1307723.4792743248</v>
      </c>
      <c r="GQ115" s="3">
        <f t="shared" si="192"/>
        <v>0.72049932578115383</v>
      </c>
      <c r="GS115" s="39">
        <f t="shared" si="193"/>
        <v>4.3285817131808306</v>
      </c>
      <c r="GT115">
        <v>78</v>
      </c>
      <c r="GU115">
        <v>0</v>
      </c>
      <c r="GV115" s="39">
        <v>1</v>
      </c>
      <c r="GX115">
        <v>2022</v>
      </c>
      <c r="GZ115">
        <f t="shared" si="175"/>
        <v>1988965.3701824667</v>
      </c>
      <c r="HB115" s="3">
        <f t="shared" si="305"/>
        <v>0.72157615537547148</v>
      </c>
      <c r="HD115">
        <f t="shared" si="195"/>
        <v>3.6677921949360153</v>
      </c>
      <c r="HE115" s="39">
        <f t="shared" si="240"/>
        <v>54</v>
      </c>
      <c r="HF115" s="39">
        <f t="shared" si="272"/>
        <v>14</v>
      </c>
      <c r="HG115" s="39">
        <v>7.5</v>
      </c>
      <c r="HH115" s="39"/>
      <c r="HI115">
        <v>2022</v>
      </c>
      <c r="HK115">
        <f t="shared" si="298"/>
        <v>399835.56788387604</v>
      </c>
      <c r="HM115" s="3">
        <f t="shared" si="177"/>
        <v>0.73426423508833227</v>
      </c>
      <c r="HO115">
        <f t="shared" si="199"/>
        <v>3.8429328156885658</v>
      </c>
      <c r="HP115">
        <v>78</v>
      </c>
      <c r="HQ115">
        <v>0</v>
      </c>
      <c r="HS115">
        <v>2022</v>
      </c>
      <c r="HU115" s="1">
        <f t="shared" si="299"/>
        <v>170082.23182596214</v>
      </c>
      <c r="HW115" s="3">
        <f t="shared" si="203"/>
        <v>0.64466216873105942</v>
      </c>
      <c r="HY115" s="37">
        <f t="shared" si="204"/>
        <v>1.9112997079899694</v>
      </c>
      <c r="HZ115">
        <v>24</v>
      </c>
      <c r="IA115">
        <v>55</v>
      </c>
      <c r="IB115">
        <v>0</v>
      </c>
      <c r="IC115" s="37">
        <v>0</v>
      </c>
      <c r="IE115">
        <v>2022</v>
      </c>
      <c r="IG115">
        <f t="shared" si="300"/>
        <v>358504.85970830277</v>
      </c>
      <c r="II115" s="5">
        <f t="shared" si="208"/>
        <v>0.79551265872521915</v>
      </c>
      <c r="IK115" s="39">
        <f t="shared" si="209"/>
        <v>3.2950256986453597</v>
      </c>
      <c r="IL115">
        <f t="shared" si="182"/>
        <v>26</v>
      </c>
      <c r="IM115">
        <f t="shared" si="229"/>
        <v>26</v>
      </c>
      <c r="IN115" s="39">
        <v>7</v>
      </c>
      <c r="IO115" s="39">
        <v>19</v>
      </c>
      <c r="IQ115">
        <v>2022</v>
      </c>
      <c r="IS115" s="1">
        <f t="shared" si="306"/>
        <v>19200578.185184211</v>
      </c>
      <c r="IT115" s="1">
        <f t="shared" si="301"/>
        <v>19074895.600105274</v>
      </c>
      <c r="IU115" s="1"/>
      <c r="IV115">
        <v>2022</v>
      </c>
      <c r="IX115" s="3">
        <f t="shared" si="302"/>
        <v>0.72051543707387611</v>
      </c>
      <c r="IY115" s="3">
        <f t="shared" si="303"/>
        <v>0.717414800070587</v>
      </c>
    </row>
    <row r="116" spans="1:259" x14ac:dyDescent="0.25">
      <c r="A116">
        <v>2023</v>
      </c>
      <c r="C116" s="1">
        <f t="shared" si="269"/>
        <v>19395.411218924139</v>
      </c>
      <c r="E116">
        <v>2023</v>
      </c>
      <c r="G116" s="3">
        <f t="shared" si="253"/>
        <v>0.71846644183207131</v>
      </c>
      <c r="H116" s="3"/>
      <c r="I116">
        <v>2023</v>
      </c>
      <c r="K116">
        <f t="shared" si="279"/>
        <v>3.7717268547208977</v>
      </c>
      <c r="N116">
        <v>79</v>
      </c>
      <c r="Y116" s="17">
        <v>26995.570133333338</v>
      </c>
      <c r="AC116">
        <v>2023</v>
      </c>
      <c r="AD116" s="1">
        <f t="shared" si="280"/>
        <v>6081813.6182471085</v>
      </c>
      <c r="AE116" s="1">
        <f t="shared" si="281"/>
        <v>5162901.1779083423</v>
      </c>
      <c r="AF116" s="1">
        <f t="shared" si="282"/>
        <v>4002798.1435312033</v>
      </c>
      <c r="AG116" s="1">
        <f t="shared" si="283"/>
        <v>1323335.2390838836</v>
      </c>
      <c r="AH116" s="1">
        <f t="shared" si="284"/>
        <v>2024957.0075285723</v>
      </c>
      <c r="AI116" s="1">
        <f t="shared" si="285"/>
        <v>402476.8225627286</v>
      </c>
      <c r="AJ116" s="1">
        <f t="shared" si="286"/>
        <v>174514.89110737896</v>
      </c>
      <c r="AK116" s="1">
        <f t="shared" si="287"/>
        <v>365409.02388601855</v>
      </c>
      <c r="AL116" s="1">
        <f t="shared" si="288"/>
        <v>19538205.923855238</v>
      </c>
      <c r="AM116" s="1"/>
      <c r="AN116" s="1"/>
      <c r="AO116" s="1"/>
      <c r="BQ116">
        <v>2023</v>
      </c>
      <c r="BR116" s="42">
        <f t="shared" si="309"/>
        <v>8652.9401472788522</v>
      </c>
      <c r="BS116" s="42">
        <f t="shared" si="310"/>
        <v>7049.9974172529164</v>
      </c>
      <c r="BT116" s="42">
        <f t="shared" si="311"/>
        <v>5451.0101948307565</v>
      </c>
      <c r="BU116" s="42">
        <f t="shared" si="312"/>
        <v>1835.271471976268</v>
      </c>
      <c r="BV116" s="42">
        <f t="shared" si="313"/>
        <v>2801.1408171361563</v>
      </c>
      <c r="BW116" s="42">
        <f t="shared" si="314"/>
        <v>547.3740327001658</v>
      </c>
      <c r="BX116" s="42">
        <f t="shared" si="315"/>
        <v>269.78146034011911</v>
      </c>
      <c r="BY116" s="42">
        <f t="shared" si="316"/>
        <v>458.35782365164533</v>
      </c>
      <c r="BZ116" s="42">
        <v>27067.399679657599</v>
      </c>
      <c r="CA116" s="39"/>
      <c r="CB116" s="39">
        <v>2023</v>
      </c>
      <c r="CC116" s="43">
        <f>CC115+(CC123-CC112)/11</f>
        <v>0.31968124938805764</v>
      </c>
      <c r="CD116" s="43">
        <f t="shared" ref="CD116:CK116" si="319">CD115+(CD123-CD112)/11</f>
        <v>0.26046083113596297</v>
      </c>
      <c r="CE116" s="43">
        <f t="shared" si="319"/>
        <v>0.20138654836975131</v>
      </c>
      <c r="CF116" s="43">
        <f t="shared" si="319"/>
        <v>6.7803760010074376E-2</v>
      </c>
      <c r="CG116" s="43">
        <f t="shared" si="319"/>
        <v>0.10348762165141941</v>
      </c>
      <c r="CH116" s="43">
        <f t="shared" si="319"/>
        <v>2.0222630883584385E-2</v>
      </c>
      <c r="CI116" s="43">
        <f t="shared" si="319"/>
        <v>9.9670254081655404E-3</v>
      </c>
      <c r="CJ116" s="43">
        <f t="shared" si="319"/>
        <v>1.6933943750648585E-2</v>
      </c>
      <c r="CK116" s="43">
        <f t="shared" si="319"/>
        <v>1</v>
      </c>
      <c r="CM116">
        <v>2023</v>
      </c>
      <c r="CX116" s="1">
        <v>2023</v>
      </c>
      <c r="CY116" s="32">
        <f t="shared" si="289"/>
        <v>0.70286093682962747</v>
      </c>
      <c r="CZ116" s="32">
        <f t="shared" si="290"/>
        <v>0.7323266764997064</v>
      </c>
      <c r="DA116" s="32">
        <f t="shared" si="291"/>
        <v>0.73432226329847894</v>
      </c>
      <c r="DB116" s="32">
        <f t="shared" si="292"/>
        <v>0.7210569440491994</v>
      </c>
      <c r="DC116" s="32">
        <f t="shared" si="293"/>
        <v>0.72290439493108294</v>
      </c>
      <c r="DD116" s="32">
        <f t="shared" si="294"/>
        <v>0.73528665687214412</v>
      </c>
      <c r="DE116" s="32">
        <f t="shared" si="295"/>
        <v>0.64687503317449757</v>
      </c>
      <c r="DF116" s="32">
        <f t="shared" si="296"/>
        <v>0.79721345427220547</v>
      </c>
      <c r="DG116" s="32">
        <f t="shared" si="297"/>
        <v>0.72183535009235122</v>
      </c>
      <c r="DI116">
        <v>2023</v>
      </c>
      <c r="DJ116" s="1">
        <f t="shared" si="271"/>
        <v>19395.411218924139</v>
      </c>
      <c r="DK116">
        <v>294.93203587179255</v>
      </c>
      <c r="DM116">
        <v>2023</v>
      </c>
      <c r="DN116" s="1">
        <f t="shared" si="147"/>
        <v>15206.27908028198</v>
      </c>
      <c r="DO116" s="1">
        <f t="shared" si="148"/>
        <v>15196.770040858552</v>
      </c>
      <c r="DP116" s="1"/>
      <c r="DQ116" s="1"/>
      <c r="DR116" s="3">
        <f t="shared" si="150"/>
        <v>2.1315034293634785</v>
      </c>
      <c r="DS116" s="1"/>
      <c r="DT116" s="1">
        <v>54</v>
      </c>
      <c r="DU116" s="1">
        <f t="shared" si="180"/>
        <v>170</v>
      </c>
      <c r="DV116">
        <v>0.79999999999999905</v>
      </c>
      <c r="DW116">
        <v>0</v>
      </c>
      <c r="DX116" s="1">
        <v>0</v>
      </c>
      <c r="DY116" s="2">
        <f t="shared" si="181"/>
        <v>2</v>
      </c>
      <c r="EA116">
        <v>170</v>
      </c>
      <c r="EB116">
        <v>1938993.3102458126</v>
      </c>
      <c r="EI116">
        <v>2023</v>
      </c>
      <c r="EM116" s="1">
        <v>5140.1109999999999</v>
      </c>
      <c r="EN116" s="42">
        <f t="shared" si="152"/>
        <v>27067.399679657599</v>
      </c>
      <c r="EO116" s="1">
        <f t="shared" si="153"/>
        <v>21927.288679657599</v>
      </c>
      <c r="EP116" s="3">
        <f t="shared" si="241"/>
        <v>0.88453303562868968</v>
      </c>
      <c r="EU116" s="3">
        <f t="shared" si="155"/>
        <v>0.18990043597956072</v>
      </c>
      <c r="FF116">
        <v>2023</v>
      </c>
      <c r="FH116">
        <f t="shared" si="158"/>
        <v>6081813.6182471085</v>
      </c>
      <c r="FJ116" s="4">
        <f t="shared" si="160"/>
        <v>0.70286093682962747</v>
      </c>
      <c r="FL116">
        <f t="shared" si="162"/>
        <v>3.085086846861862</v>
      </c>
      <c r="FM116">
        <f t="shared" si="226"/>
        <v>43</v>
      </c>
      <c r="FN116">
        <v>31</v>
      </c>
      <c r="FO116">
        <v>0</v>
      </c>
      <c r="FQ116">
        <v>2023</v>
      </c>
      <c r="FS116">
        <f t="shared" si="164"/>
        <v>5162901.1779083423</v>
      </c>
      <c r="FU116" s="3">
        <f t="shared" si="190"/>
        <v>0.7323266764997064</v>
      </c>
      <c r="FW116" s="39">
        <f t="shared" si="191"/>
        <v>3.2757577951482086</v>
      </c>
      <c r="FX116">
        <v>79</v>
      </c>
      <c r="FY116" s="1">
        <v>0</v>
      </c>
      <c r="FZ116" s="41">
        <v>1</v>
      </c>
      <c r="GA116" s="41"/>
      <c r="GB116" s="41"/>
      <c r="GC116">
        <v>2023</v>
      </c>
      <c r="GE116">
        <f t="shared" si="167"/>
        <v>4002798.1435312033</v>
      </c>
      <c r="GG116" s="3">
        <f t="shared" si="169"/>
        <v>0.73432226329847883</v>
      </c>
      <c r="GI116">
        <f t="shared" si="170"/>
        <v>4.2307870913345322</v>
      </c>
      <c r="GJ116">
        <v>79</v>
      </c>
      <c r="GK116" s="39">
        <v>1</v>
      </c>
      <c r="GM116">
        <v>2023</v>
      </c>
      <c r="GO116">
        <f t="shared" si="172"/>
        <v>1323335.2390838836</v>
      </c>
      <c r="GQ116" s="3">
        <f t="shared" si="192"/>
        <v>0.72105694404919929</v>
      </c>
      <c r="GS116" s="39">
        <f t="shared" si="193"/>
        <v>4.3898407537062072</v>
      </c>
      <c r="GT116">
        <v>79</v>
      </c>
      <c r="GU116">
        <v>0</v>
      </c>
      <c r="GV116" s="39">
        <v>1</v>
      </c>
      <c r="GX116">
        <v>2023</v>
      </c>
      <c r="GZ116">
        <f t="shared" si="175"/>
        <v>2024957.0075285723</v>
      </c>
      <c r="HB116" s="3">
        <f t="shared" si="305"/>
        <v>0.72290439493108294</v>
      </c>
      <c r="HD116">
        <f t="shared" si="195"/>
        <v>3.7444555626101481</v>
      </c>
      <c r="HE116" s="39">
        <f t="shared" si="240"/>
        <v>54</v>
      </c>
      <c r="HF116" s="39">
        <f t="shared" si="272"/>
        <v>14</v>
      </c>
      <c r="HG116" s="39">
        <v>8</v>
      </c>
      <c r="HH116" s="39"/>
      <c r="HI116">
        <v>2023</v>
      </c>
      <c r="HK116">
        <f t="shared" si="298"/>
        <v>402476.8225627286</v>
      </c>
      <c r="HM116" s="3">
        <f t="shared" si="177"/>
        <v>0.73528665687214412</v>
      </c>
      <c r="HO116">
        <f t="shared" si="199"/>
        <v>3.9115056546783133</v>
      </c>
      <c r="HP116">
        <v>79</v>
      </c>
      <c r="HQ116">
        <v>0</v>
      </c>
      <c r="HS116">
        <v>2023</v>
      </c>
      <c r="HU116" s="1">
        <f t="shared" si="299"/>
        <v>174514.89110737896</v>
      </c>
      <c r="HW116" s="3">
        <f t="shared" si="203"/>
        <v>0.64687503317449757</v>
      </c>
      <c r="HY116" s="37">
        <f t="shared" si="204"/>
        <v>1.9382108072745348</v>
      </c>
      <c r="HZ116">
        <v>24</v>
      </c>
      <c r="IA116">
        <v>56</v>
      </c>
      <c r="IB116">
        <v>0</v>
      </c>
      <c r="IC116" s="37">
        <v>0</v>
      </c>
      <c r="IE116">
        <v>2023</v>
      </c>
      <c r="IG116">
        <f t="shared" si="300"/>
        <v>365409.02388601855</v>
      </c>
      <c r="II116" s="5">
        <f t="shared" si="208"/>
        <v>0.79721345427220536</v>
      </c>
      <c r="IK116" s="39">
        <f t="shared" si="209"/>
        <v>3.3565705281848146</v>
      </c>
      <c r="IL116">
        <f t="shared" si="182"/>
        <v>26</v>
      </c>
      <c r="IM116">
        <f t="shared" si="229"/>
        <v>26</v>
      </c>
      <c r="IN116" s="39">
        <v>7</v>
      </c>
      <c r="IO116" s="39">
        <v>20</v>
      </c>
      <c r="IQ116">
        <v>2023</v>
      </c>
      <c r="IS116" s="1">
        <f t="shared" si="306"/>
        <v>19538205.923855238</v>
      </c>
      <c r="IT116" s="1">
        <f t="shared" si="301"/>
        <v>19395411.218924139</v>
      </c>
      <c r="IU116" s="1"/>
      <c r="IV116">
        <v>2023</v>
      </c>
      <c r="IX116" s="3">
        <f t="shared" si="302"/>
        <v>0.72183535009235122</v>
      </c>
      <c r="IY116" s="3">
        <f t="shared" si="303"/>
        <v>0.71846644183207131</v>
      </c>
    </row>
    <row r="117" spans="1:259" x14ac:dyDescent="0.25">
      <c r="A117">
        <v>2024</v>
      </c>
      <c r="C117" s="1">
        <f t="shared" si="269"/>
        <v>19715.097231325261</v>
      </c>
      <c r="E117">
        <v>2024</v>
      </c>
      <c r="G117" s="3">
        <f t="shared" si="253"/>
        <v>0.71945655520737484</v>
      </c>
      <c r="H117" s="3"/>
      <c r="I117">
        <v>2024</v>
      </c>
      <c r="K117">
        <f t="shared" si="279"/>
        <v>3.8348571495818593</v>
      </c>
      <c r="N117">
        <v>80</v>
      </c>
      <c r="Y117" s="17">
        <v>27402.762666666673</v>
      </c>
      <c r="AC117">
        <v>2024</v>
      </c>
      <c r="AD117" s="1">
        <f t="shared" si="280"/>
        <v>6191444.320415237</v>
      </c>
      <c r="AE117" s="1">
        <f t="shared" si="281"/>
        <v>5255367.9599948376</v>
      </c>
      <c r="AF117" s="1">
        <f t="shared" si="282"/>
        <v>4069508.148033903</v>
      </c>
      <c r="AG117" s="1">
        <f t="shared" si="283"/>
        <v>1338472.9382107996</v>
      </c>
      <c r="AH117" s="1">
        <f t="shared" si="284"/>
        <v>2060444.9157941644</v>
      </c>
      <c r="AI117" s="1">
        <f t="shared" si="285"/>
        <v>404881.41503583849</v>
      </c>
      <c r="AJ117" s="1">
        <f t="shared" si="286"/>
        <v>178964.30578096252</v>
      </c>
      <c r="AK117" s="1">
        <f t="shared" si="287"/>
        <v>372240.40474818338</v>
      </c>
      <c r="AL117" s="1">
        <f t="shared" si="288"/>
        <v>19871324.408013925</v>
      </c>
      <c r="AM117" s="1"/>
      <c r="AN117" s="1"/>
      <c r="AO117" s="1"/>
      <c r="AY117" s="35" t="s">
        <v>60</v>
      </c>
      <c r="BQ117">
        <v>2024</v>
      </c>
      <c r="BR117" s="42">
        <f t="shared" si="309"/>
        <v>8789.5742501537006</v>
      </c>
      <c r="BS117" s="42">
        <f t="shared" si="310"/>
        <v>7161.3202804625125</v>
      </c>
      <c r="BT117" s="42">
        <f t="shared" si="311"/>
        <v>5537.0842777500256</v>
      </c>
      <c r="BU117" s="42">
        <f t="shared" si="312"/>
        <v>1854.9139755257604</v>
      </c>
      <c r="BV117" s="42">
        <f t="shared" si="313"/>
        <v>2845.3721831298158</v>
      </c>
      <c r="BW117" s="42">
        <f t="shared" si="314"/>
        <v>549.92838575161784</v>
      </c>
      <c r="BX117" s="42">
        <f t="shared" si="315"/>
        <v>275.73533668446458</v>
      </c>
      <c r="BY117" s="42">
        <f t="shared" si="316"/>
        <v>465.98820059503242</v>
      </c>
      <c r="BZ117" s="42">
        <v>27481.2451623302</v>
      </c>
      <c r="CA117" s="39"/>
      <c r="CB117" s="39">
        <v>2024</v>
      </c>
      <c r="CC117" s="43">
        <f>CC116+(CC123-CC112)/11</f>
        <v>0.31983901014070398</v>
      </c>
      <c r="CD117" s="43">
        <f t="shared" ref="CD117:CK117" si="320">CD116+(CD123-CD112)/11</f>
        <v>0.26058936697231105</v>
      </c>
      <c r="CE117" s="43">
        <f t="shared" si="320"/>
        <v>0.20148593140677484</v>
      </c>
      <c r="CF117" s="43">
        <f t="shared" si="320"/>
        <v>6.7497450154419339E-2</v>
      </c>
      <c r="CG117" s="43">
        <f t="shared" si="320"/>
        <v>0.10353869216341396</v>
      </c>
      <c r="CH117" s="43">
        <f t="shared" si="320"/>
        <v>2.0011043258892424E-2</v>
      </c>
      <c r="CI117" s="43">
        <f t="shared" si="320"/>
        <v>1.0033582359740657E-2</v>
      </c>
      <c r="CJ117" s="43">
        <f t="shared" si="320"/>
        <v>1.6956589770313019E-2</v>
      </c>
      <c r="CK117" s="43">
        <f t="shared" si="320"/>
        <v>1</v>
      </c>
      <c r="CM117">
        <v>2024</v>
      </c>
      <c r="CX117" s="1">
        <v>2024</v>
      </c>
      <c r="CY117" s="32">
        <f t="shared" si="289"/>
        <v>0.70440776130959581</v>
      </c>
      <c r="CZ117" s="32">
        <f t="shared" si="290"/>
        <v>0.73385461816761821</v>
      </c>
      <c r="DA117" s="32">
        <f t="shared" si="291"/>
        <v>0.73495506730620563</v>
      </c>
      <c r="DB117" s="32">
        <f t="shared" si="292"/>
        <v>0.72158221668011335</v>
      </c>
      <c r="DC117" s="32">
        <f t="shared" si="293"/>
        <v>0.7241389818915509</v>
      </c>
      <c r="DD117" s="32">
        <f t="shared" si="294"/>
        <v>0.73624389197961559</v>
      </c>
      <c r="DE117" s="32">
        <f t="shared" si="295"/>
        <v>0.64904378210239633</v>
      </c>
      <c r="DF117" s="32">
        <f t="shared" si="296"/>
        <v>0.79881937841529016</v>
      </c>
      <c r="DG117" s="32">
        <f t="shared" si="297"/>
        <v>0.72308675573596126</v>
      </c>
      <c r="DI117">
        <v>2024</v>
      </c>
      <c r="DJ117" s="1">
        <f t="shared" si="271"/>
        <v>19715.097231325261</v>
      </c>
      <c r="DK117">
        <v>301.17883302353596</v>
      </c>
      <c r="DM117">
        <v>2024</v>
      </c>
      <c r="DN117" s="1">
        <f t="shared" si="147"/>
        <v>15276.558339514237</v>
      </c>
      <c r="DO117" s="1">
        <f t="shared" si="148"/>
        <v>15323.513478045248</v>
      </c>
      <c r="DP117" s="1"/>
      <c r="DQ117" s="1"/>
      <c r="DR117" s="3">
        <f t="shared" si="150"/>
        <v>2.2126882298190904</v>
      </c>
      <c r="DS117" s="1"/>
      <c r="DT117" s="1">
        <v>55</v>
      </c>
      <c r="DU117" s="1">
        <f t="shared" si="180"/>
        <v>170</v>
      </c>
      <c r="DV117">
        <v>0.69999999999999896</v>
      </c>
      <c r="DW117">
        <v>0</v>
      </c>
      <c r="DX117" s="1">
        <v>0</v>
      </c>
      <c r="DY117" s="2">
        <f t="shared" si="181"/>
        <v>2</v>
      </c>
      <c r="EA117">
        <v>170</v>
      </c>
      <c r="EB117">
        <v>1993019.1322079834</v>
      </c>
      <c r="EI117">
        <v>2024</v>
      </c>
      <c r="EM117" s="1">
        <v>5203.6480000000001</v>
      </c>
      <c r="EN117" s="42">
        <f t="shared" si="152"/>
        <v>27481.2451623302</v>
      </c>
      <c r="EO117" s="1">
        <f t="shared" si="153"/>
        <v>22277.597162330199</v>
      </c>
      <c r="EP117" s="3">
        <f t="shared" si="241"/>
        <v>0.8849741328774029</v>
      </c>
      <c r="EU117" s="3">
        <f t="shared" si="155"/>
        <v>0.18935270106075391</v>
      </c>
      <c r="FF117">
        <v>2024</v>
      </c>
      <c r="FH117">
        <f t="shared" si="158"/>
        <v>6191444.320415237</v>
      </c>
      <c r="FJ117" s="4">
        <f t="shared" si="160"/>
        <v>0.7044077613095957</v>
      </c>
      <c r="FL117">
        <f t="shared" si="162"/>
        <v>3.1366110556700297</v>
      </c>
      <c r="FM117">
        <f t="shared" si="226"/>
        <v>43</v>
      </c>
      <c r="FN117">
        <v>32</v>
      </c>
      <c r="FO117">
        <v>0</v>
      </c>
      <c r="FQ117">
        <v>2024</v>
      </c>
      <c r="FS117">
        <f t="shared" si="164"/>
        <v>5255367.9599948376</v>
      </c>
      <c r="FU117" s="3">
        <f t="shared" si="190"/>
        <v>0.73385461816761821</v>
      </c>
      <c r="FW117" s="39">
        <f t="shared" si="191"/>
        <v>3.3346383691583519</v>
      </c>
      <c r="FX117">
        <v>80</v>
      </c>
      <c r="FY117" s="1">
        <v>0</v>
      </c>
      <c r="FZ117" s="41">
        <v>1</v>
      </c>
      <c r="GA117" s="41"/>
      <c r="GB117" s="41"/>
      <c r="GC117">
        <v>2024</v>
      </c>
      <c r="GE117">
        <f t="shared" si="167"/>
        <v>4069508.148033903</v>
      </c>
      <c r="GG117" s="3">
        <f t="shared" si="169"/>
        <v>0.73495506730620563</v>
      </c>
      <c r="GI117">
        <f t="shared" si="170"/>
        <v>4.2927410666514199</v>
      </c>
      <c r="GJ117">
        <v>80</v>
      </c>
      <c r="GK117" s="39">
        <v>1</v>
      </c>
      <c r="GM117">
        <v>2024</v>
      </c>
      <c r="GO117">
        <f t="shared" si="172"/>
        <v>1338472.9382107996</v>
      </c>
      <c r="GQ117" s="3">
        <f t="shared" si="192"/>
        <v>0.72158221668011335</v>
      </c>
      <c r="GS117" s="39">
        <f t="shared" si="193"/>
        <v>4.4510997942315846</v>
      </c>
      <c r="GT117">
        <v>80</v>
      </c>
      <c r="GU117">
        <v>0</v>
      </c>
      <c r="GV117" s="39">
        <v>1</v>
      </c>
      <c r="GX117">
        <v>2024</v>
      </c>
      <c r="GZ117">
        <f t="shared" si="175"/>
        <v>2060444.9157941644</v>
      </c>
      <c r="HB117" s="3">
        <f t="shared" si="305"/>
        <v>0.72413898189155101</v>
      </c>
      <c r="HD117">
        <f t="shared" si="195"/>
        <v>3.821118930284281</v>
      </c>
      <c r="HE117" s="39">
        <f t="shared" si="240"/>
        <v>54</v>
      </c>
      <c r="HF117" s="39">
        <f t="shared" si="272"/>
        <v>14</v>
      </c>
      <c r="HG117" s="39">
        <v>8.5</v>
      </c>
      <c r="HH117" s="39"/>
      <c r="HI117">
        <v>2024</v>
      </c>
      <c r="HK117">
        <f t="shared" si="298"/>
        <v>404881.41503583849</v>
      </c>
      <c r="HM117" s="3">
        <f t="shared" si="177"/>
        <v>0.73624389197961559</v>
      </c>
      <c r="HO117">
        <f t="shared" si="199"/>
        <v>3.9800784936680609</v>
      </c>
      <c r="HP117">
        <v>80</v>
      </c>
      <c r="HQ117">
        <v>0</v>
      </c>
      <c r="HS117">
        <v>2024</v>
      </c>
      <c r="HU117" s="1">
        <f t="shared" si="299"/>
        <v>178964.30578096252</v>
      </c>
      <c r="HW117" s="3">
        <f t="shared" si="203"/>
        <v>0.64904378210239633</v>
      </c>
      <c r="HY117" s="37">
        <f t="shared" si="204"/>
        <v>1.9651219065591004</v>
      </c>
      <c r="HZ117">
        <v>24</v>
      </c>
      <c r="IA117">
        <v>57</v>
      </c>
      <c r="IB117">
        <v>0</v>
      </c>
      <c r="IC117" s="37">
        <v>0</v>
      </c>
      <c r="IE117">
        <v>2024</v>
      </c>
      <c r="IG117">
        <f t="shared" si="300"/>
        <v>372240.40474818338</v>
      </c>
      <c r="II117" s="5">
        <f t="shared" si="208"/>
        <v>0.79881937841529027</v>
      </c>
      <c r="IK117" s="39">
        <f t="shared" si="209"/>
        <v>3.4181153577242691</v>
      </c>
      <c r="IL117">
        <f t="shared" si="182"/>
        <v>26</v>
      </c>
      <c r="IM117">
        <f t="shared" si="229"/>
        <v>26</v>
      </c>
      <c r="IN117" s="39">
        <v>7</v>
      </c>
      <c r="IO117" s="39">
        <v>21</v>
      </c>
      <c r="IQ117">
        <v>2024</v>
      </c>
      <c r="IS117" s="1">
        <f t="shared" si="306"/>
        <v>19871324.408013925</v>
      </c>
      <c r="IT117" s="1">
        <f t="shared" si="301"/>
        <v>19715097.231325261</v>
      </c>
      <c r="IU117" s="1"/>
      <c r="IV117">
        <v>2024</v>
      </c>
      <c r="IX117" s="3">
        <f t="shared" si="302"/>
        <v>0.72308675573596126</v>
      </c>
      <c r="IY117" s="3">
        <f t="shared" si="303"/>
        <v>0.71945655520737484</v>
      </c>
    </row>
    <row r="118" spans="1:259" x14ac:dyDescent="0.25">
      <c r="A118">
        <v>2025</v>
      </c>
      <c r="C118" s="1">
        <f t="shared" si="269"/>
        <v>20033.974175546449</v>
      </c>
      <c r="E118">
        <v>2025</v>
      </c>
      <c r="G118" s="3">
        <f t="shared" si="253"/>
        <v>0.72038858140794282</v>
      </c>
      <c r="H118" s="3"/>
      <c r="I118">
        <v>2025</v>
      </c>
      <c r="K118">
        <f t="shared" si="279"/>
        <v>3.8979874444428217</v>
      </c>
      <c r="N118">
        <v>81</v>
      </c>
      <c r="Y118" s="17">
        <v>27809.955200000008</v>
      </c>
      <c r="AC118">
        <v>2025</v>
      </c>
      <c r="AD118" s="1">
        <f t="shared" si="280"/>
        <v>6299431.2907543583</v>
      </c>
      <c r="AE118" s="1">
        <f t="shared" si="281"/>
        <v>5346368.9182889331</v>
      </c>
      <c r="AF118" s="1">
        <f t="shared" si="282"/>
        <v>4135180.5913628158</v>
      </c>
      <c r="AG118" s="1">
        <f t="shared" si="283"/>
        <v>1353064.1797018414</v>
      </c>
      <c r="AH118" s="1">
        <f t="shared" si="284"/>
        <v>2095314.1969642597</v>
      </c>
      <c r="AI118" s="1">
        <f t="shared" si="285"/>
        <v>407029.68181686575</v>
      </c>
      <c r="AJ118" s="1">
        <f t="shared" si="286"/>
        <v>183418.83980793576</v>
      </c>
      <c r="AK118" s="1">
        <f t="shared" si="287"/>
        <v>378977.1558049547</v>
      </c>
      <c r="AL118" s="1">
        <f t="shared" si="288"/>
        <v>20198784.854501963</v>
      </c>
      <c r="AM118" s="1"/>
      <c r="AN118" s="1"/>
      <c r="AO118" s="1"/>
      <c r="AW118" t="s">
        <v>1</v>
      </c>
      <c r="AY118" t="s">
        <v>54</v>
      </c>
      <c r="BQ118">
        <v>2025</v>
      </c>
      <c r="BR118" s="42">
        <f t="shared" si="309"/>
        <v>8924.1833342700647</v>
      </c>
      <c r="BS118" s="42">
        <f t="shared" si="310"/>
        <v>7270.9932562611002</v>
      </c>
      <c r="BT118" s="42">
        <f t="shared" si="311"/>
        <v>5621.8826789114946</v>
      </c>
      <c r="BU118" s="42">
        <f t="shared" si="312"/>
        <v>1873.8503291481015</v>
      </c>
      <c r="BV118" s="42">
        <f t="shared" si="313"/>
        <v>2888.9480074690418</v>
      </c>
      <c r="BW118" s="42">
        <f t="shared" si="314"/>
        <v>552.17423446201121</v>
      </c>
      <c r="BX118" s="42">
        <f t="shared" si="315"/>
        <v>281.67626399546026</v>
      </c>
      <c r="BY118" s="42">
        <f t="shared" si="316"/>
        <v>473.52294413014465</v>
      </c>
      <c r="BZ118" s="42">
        <v>27888.354339814101</v>
      </c>
      <c r="CA118" s="39"/>
      <c r="CB118" s="39">
        <v>2025</v>
      </c>
      <c r="CC118" s="43">
        <f>CC117+(CC123-CC112)/11</f>
        <v>0.31999677089335032</v>
      </c>
      <c r="CD118" s="43">
        <f t="shared" ref="CD118:CK118" si="321">CD117+(CD123-CD112)/11</f>
        <v>0.26071790280865914</v>
      </c>
      <c r="CE118" s="43">
        <f t="shared" si="321"/>
        <v>0.20158531444379837</v>
      </c>
      <c r="CF118" s="43">
        <f t="shared" si="321"/>
        <v>6.7191140298764301E-2</v>
      </c>
      <c r="CG118" s="43">
        <f t="shared" si="321"/>
        <v>0.10358976267540852</v>
      </c>
      <c r="CH118" s="43">
        <f t="shared" si="321"/>
        <v>1.9799455634200464E-2</v>
      </c>
      <c r="CI118" s="43">
        <f t="shared" si="321"/>
        <v>1.0100139311315773E-2</v>
      </c>
      <c r="CJ118" s="43">
        <f t="shared" si="321"/>
        <v>1.6979235789977454E-2</v>
      </c>
      <c r="CK118" s="43">
        <f t="shared" si="321"/>
        <v>1</v>
      </c>
      <c r="CM118">
        <v>2025</v>
      </c>
      <c r="CX118" s="1">
        <v>2025</v>
      </c>
      <c r="CY118" s="32">
        <f t="shared" si="289"/>
        <v>0.70588322256488112</v>
      </c>
      <c r="CZ118" s="32">
        <f t="shared" si="290"/>
        <v>0.73530104208048042</v>
      </c>
      <c r="DA118" s="32">
        <f t="shared" si="291"/>
        <v>0.73555085147445076</v>
      </c>
      <c r="DB118" s="32">
        <f t="shared" si="292"/>
        <v>0.72207697629563494</v>
      </c>
      <c r="DC118" s="32">
        <f t="shared" si="293"/>
        <v>0.72528622583274827</v>
      </c>
      <c r="DD118" s="32">
        <f t="shared" si="294"/>
        <v>0.73713993955809753</v>
      </c>
      <c r="DE118" s="32">
        <f t="shared" si="295"/>
        <v>0.65116895973489586</v>
      </c>
      <c r="DF118" s="32">
        <f t="shared" si="296"/>
        <v>0.80033535967540215</v>
      </c>
      <c r="DG118" s="32">
        <f t="shared" si="297"/>
        <v>0.72427310010421375</v>
      </c>
      <c r="DI118">
        <v>2025</v>
      </c>
      <c r="DJ118" s="1">
        <f t="shared" si="271"/>
        <v>20033.974175546449</v>
      </c>
      <c r="DK118">
        <v>307.47758266238804</v>
      </c>
      <c r="DM118">
        <v>2025</v>
      </c>
      <c r="DN118" s="1">
        <f t="shared" si="147"/>
        <v>15347.807677504967</v>
      </c>
      <c r="DO118" s="1">
        <f t="shared" si="148"/>
        <v>15442.26166437895</v>
      </c>
      <c r="DP118" s="1"/>
      <c r="DQ118" s="1"/>
      <c r="DR118" s="3">
        <f t="shared" si="150"/>
        <v>2.2938730302747019</v>
      </c>
      <c r="DS118" s="1"/>
      <c r="DT118" s="1">
        <v>56</v>
      </c>
      <c r="DU118" s="1">
        <f t="shared" si="180"/>
        <v>170</v>
      </c>
      <c r="DV118">
        <v>0.6</v>
      </c>
      <c r="DW118">
        <v>0</v>
      </c>
      <c r="DX118" s="1">
        <v>0</v>
      </c>
      <c r="DY118" s="2">
        <f t="shared" si="181"/>
        <v>2</v>
      </c>
      <c r="EA118">
        <v>170</v>
      </c>
      <c r="EB118">
        <v>2048132.6693413553</v>
      </c>
      <c r="EI118">
        <v>2025</v>
      </c>
      <c r="EM118" s="1">
        <v>5263.893</v>
      </c>
      <c r="EN118" s="42">
        <f t="shared" si="152"/>
        <v>27888.354339814101</v>
      </c>
      <c r="EO118" s="1">
        <f t="shared" si="153"/>
        <v>22624.461339814101</v>
      </c>
      <c r="EP118" s="3">
        <f t="shared" si="241"/>
        <v>0.88550060373331585</v>
      </c>
      <c r="EU118" s="3">
        <f t="shared" si="155"/>
        <v>0.18874878509719509</v>
      </c>
      <c r="FF118">
        <v>2025</v>
      </c>
      <c r="FH118">
        <f t="shared" si="158"/>
        <v>6299431.2907543583</v>
      </c>
      <c r="FJ118" s="4">
        <f t="shared" si="160"/>
        <v>0.70588322256488101</v>
      </c>
      <c r="FL118">
        <f t="shared" si="162"/>
        <v>3.1881352644781975</v>
      </c>
      <c r="FM118">
        <f t="shared" si="226"/>
        <v>43</v>
      </c>
      <c r="FN118">
        <v>33</v>
      </c>
      <c r="FO118">
        <v>0</v>
      </c>
      <c r="FQ118">
        <v>2025</v>
      </c>
      <c r="FS118">
        <f t="shared" si="164"/>
        <v>5346368.9182889331</v>
      </c>
      <c r="FU118" s="3">
        <f t="shared" si="190"/>
        <v>0.73530104208048042</v>
      </c>
      <c r="FW118" s="39">
        <f t="shared" si="191"/>
        <v>3.3935189431684947</v>
      </c>
      <c r="FX118">
        <v>81</v>
      </c>
      <c r="FY118" s="1">
        <v>0</v>
      </c>
      <c r="FZ118" s="41">
        <v>1</v>
      </c>
      <c r="GA118" s="41"/>
      <c r="GB118" s="41"/>
      <c r="GC118">
        <v>2025</v>
      </c>
      <c r="GE118">
        <f t="shared" si="167"/>
        <v>4135180.5913628158</v>
      </c>
      <c r="GG118" s="3">
        <f t="shared" si="169"/>
        <v>0.73555085147445065</v>
      </c>
      <c r="GI118">
        <f t="shared" si="170"/>
        <v>4.3546950419683075</v>
      </c>
      <c r="GJ118">
        <v>81</v>
      </c>
      <c r="GK118" s="39">
        <v>1</v>
      </c>
      <c r="GM118">
        <v>2025</v>
      </c>
      <c r="GO118">
        <f t="shared" si="172"/>
        <v>1353064.1797018414</v>
      </c>
      <c r="GQ118" s="3">
        <f t="shared" si="192"/>
        <v>0.72207697629563483</v>
      </c>
      <c r="GS118" s="39">
        <f t="shared" si="193"/>
        <v>4.5123588347569612</v>
      </c>
      <c r="GT118">
        <v>81</v>
      </c>
      <c r="GU118">
        <v>0</v>
      </c>
      <c r="GV118" s="39">
        <v>1</v>
      </c>
      <c r="GX118">
        <v>2025</v>
      </c>
      <c r="GZ118">
        <f t="shared" si="175"/>
        <v>2095314.1969642597</v>
      </c>
      <c r="HB118" s="3">
        <f t="shared" si="305"/>
        <v>0.72528622583274838</v>
      </c>
      <c r="HD118">
        <f t="shared" si="195"/>
        <v>3.8977822979584138</v>
      </c>
      <c r="HE118" s="39">
        <f t="shared" si="240"/>
        <v>54</v>
      </c>
      <c r="HF118" s="39">
        <f t="shared" si="272"/>
        <v>14</v>
      </c>
      <c r="HG118" s="39">
        <v>9</v>
      </c>
      <c r="HH118" s="39"/>
      <c r="HI118">
        <v>2025</v>
      </c>
      <c r="HK118">
        <f t="shared" si="298"/>
        <v>407029.68181686575</v>
      </c>
      <c r="HM118" s="3">
        <f t="shared" si="177"/>
        <v>0.73713993955809765</v>
      </c>
      <c r="HO118">
        <f t="shared" si="199"/>
        <v>4.0486513326578075</v>
      </c>
      <c r="HP118">
        <v>81</v>
      </c>
      <c r="HQ118">
        <v>0</v>
      </c>
      <c r="HS118">
        <v>2025</v>
      </c>
      <c r="HU118" s="1">
        <f t="shared" si="299"/>
        <v>183418.83980793576</v>
      </c>
      <c r="HW118" s="3">
        <f t="shared" si="203"/>
        <v>0.65116895973489586</v>
      </c>
      <c r="HY118" s="37">
        <f t="shared" si="204"/>
        <v>1.9920330058436659</v>
      </c>
      <c r="HZ118">
        <v>24</v>
      </c>
      <c r="IA118">
        <v>58</v>
      </c>
      <c r="IB118">
        <v>0</v>
      </c>
      <c r="IC118" s="37">
        <v>0</v>
      </c>
      <c r="IE118">
        <v>2025</v>
      </c>
      <c r="IG118">
        <f t="shared" si="300"/>
        <v>378977.1558049547</v>
      </c>
      <c r="II118" s="5">
        <f t="shared" si="208"/>
        <v>0.80033535967540215</v>
      </c>
      <c r="IK118" s="39">
        <f t="shared" si="209"/>
        <v>3.4796601872637241</v>
      </c>
      <c r="IL118">
        <f t="shared" si="182"/>
        <v>26</v>
      </c>
      <c r="IM118">
        <f t="shared" si="229"/>
        <v>26</v>
      </c>
      <c r="IN118" s="39">
        <v>7</v>
      </c>
      <c r="IO118" s="39">
        <v>22</v>
      </c>
      <c r="IQ118">
        <v>2025</v>
      </c>
      <c r="IS118" s="1">
        <f t="shared" si="306"/>
        <v>20198784.854501963</v>
      </c>
      <c r="IT118" s="1">
        <f t="shared" si="301"/>
        <v>20033974.175546449</v>
      </c>
      <c r="IU118" s="1"/>
      <c r="IV118">
        <v>2025</v>
      </c>
      <c r="IX118" s="3">
        <f t="shared" si="302"/>
        <v>0.72427310010421375</v>
      </c>
      <c r="IY118" s="3">
        <f t="shared" si="303"/>
        <v>0.72038858140794282</v>
      </c>
    </row>
    <row r="119" spans="1:259" x14ac:dyDescent="0.25">
      <c r="A119">
        <v>2026</v>
      </c>
      <c r="C119" s="1">
        <f t="shared" si="269"/>
        <v>20352.063286693006</v>
      </c>
      <c r="E119">
        <v>2026</v>
      </c>
      <c r="G119" s="3">
        <f t="shared" si="253"/>
        <v>0.72126578770577887</v>
      </c>
      <c r="H119" s="3"/>
      <c r="I119">
        <v>2026</v>
      </c>
      <c r="K119">
        <f t="shared" si="279"/>
        <v>3.9611177393037833</v>
      </c>
      <c r="N119">
        <v>82</v>
      </c>
      <c r="Y119" s="17">
        <v>28217.147733333342</v>
      </c>
      <c r="AC119">
        <v>2026</v>
      </c>
      <c r="AD119" s="1">
        <f t="shared" si="280"/>
        <v>6405850.8703055326</v>
      </c>
      <c r="AE119" s="1">
        <f t="shared" si="281"/>
        <v>5435973.6779683093</v>
      </c>
      <c r="AF119" s="1">
        <f t="shared" si="282"/>
        <v>4199872.8166571604</v>
      </c>
      <c r="AG119" s="1">
        <f t="shared" si="283"/>
        <v>1367132.9715447323</v>
      </c>
      <c r="AH119" s="1">
        <f t="shared" si="284"/>
        <v>2129597.4534281995</v>
      </c>
      <c r="AI119" s="1">
        <f t="shared" si="285"/>
        <v>408931.32202971709</v>
      </c>
      <c r="AJ119" s="1">
        <f t="shared" si="286"/>
        <v>187879.53069984645</v>
      </c>
      <c r="AK119" s="1">
        <f t="shared" si="287"/>
        <v>385624.07872189663</v>
      </c>
      <c r="AL119" s="1">
        <f t="shared" si="288"/>
        <v>20520862.72135539</v>
      </c>
      <c r="AM119" s="1"/>
      <c r="AN119" s="1"/>
      <c r="AO119" s="1"/>
      <c r="AY119" t="s">
        <v>52</v>
      </c>
      <c r="BQ119">
        <v>2026</v>
      </c>
      <c r="BR119" s="42">
        <f t="shared" si="309"/>
        <v>9056.8903225068188</v>
      </c>
      <c r="BS119" s="42">
        <f t="shared" si="310"/>
        <v>7379.1164962692656</v>
      </c>
      <c r="BT119" s="42">
        <f t="shared" si="311"/>
        <v>5705.4828348690417</v>
      </c>
      <c r="BU119" s="42">
        <f t="shared" si="312"/>
        <v>1892.1130694239871</v>
      </c>
      <c r="BV119" s="42">
        <f t="shared" si="313"/>
        <v>2931.9080829049135</v>
      </c>
      <c r="BW119" s="42">
        <f t="shared" si="314"/>
        <v>554.12357058253372</v>
      </c>
      <c r="BX119" s="42">
        <f t="shared" si="315"/>
        <v>287.60690196025877</v>
      </c>
      <c r="BY119" s="42">
        <f t="shared" si="316"/>
        <v>480.96829376263435</v>
      </c>
      <c r="BZ119" s="42">
        <v>28289.1211189266</v>
      </c>
      <c r="CA119" s="39"/>
      <c r="CB119" s="39">
        <v>2026</v>
      </c>
      <c r="CC119" s="43">
        <f>CC118+(CC123-CC112)/11</f>
        <v>0.32015453164599667</v>
      </c>
      <c r="CD119" s="43">
        <f t="shared" ref="CD119:CK119" si="322">CD118+(CD123-CD112)/11</f>
        <v>0.26084643864500723</v>
      </c>
      <c r="CE119" s="43">
        <f t="shared" si="322"/>
        <v>0.20168469748082191</v>
      </c>
      <c r="CF119" s="43">
        <f t="shared" si="322"/>
        <v>6.6884830443109264E-2</v>
      </c>
      <c r="CG119" s="43">
        <f t="shared" si="322"/>
        <v>0.10364083318740308</v>
      </c>
      <c r="CH119" s="43">
        <f t="shared" si="322"/>
        <v>1.9587868009508503E-2</v>
      </c>
      <c r="CI119" s="43">
        <f t="shared" si="322"/>
        <v>1.0166696262890889E-2</v>
      </c>
      <c r="CJ119" s="43">
        <f t="shared" si="322"/>
        <v>1.7001881809641888E-2</v>
      </c>
      <c r="CK119" s="43">
        <f t="shared" si="322"/>
        <v>1</v>
      </c>
      <c r="CM119">
        <v>2026</v>
      </c>
      <c r="CX119" s="1">
        <v>2026</v>
      </c>
      <c r="CY119" s="32">
        <f t="shared" si="289"/>
        <v>0.70729032175499318</v>
      </c>
      <c r="CZ119" s="32">
        <f t="shared" si="290"/>
        <v>0.73666999033239677</v>
      </c>
      <c r="DA119" s="32">
        <f t="shared" si="291"/>
        <v>0.73611172589805196</v>
      </c>
      <c r="DB119" s="32">
        <f t="shared" si="292"/>
        <v>0.72254295667484947</v>
      </c>
      <c r="DC119" s="32">
        <f t="shared" si="293"/>
        <v>0.7263520523870618</v>
      </c>
      <c r="DD119" s="32">
        <f t="shared" si="294"/>
        <v>0.73797857326267446</v>
      </c>
      <c r="DE119" s="32">
        <f t="shared" si="295"/>
        <v>0.65325111956390902</v>
      </c>
      <c r="DF119" s="32">
        <f t="shared" si="296"/>
        <v>0.80176611166017597</v>
      </c>
      <c r="DG119" s="32">
        <f t="shared" si="297"/>
        <v>0.72539767619808015</v>
      </c>
      <c r="DI119">
        <v>2026</v>
      </c>
      <c r="DJ119" s="1">
        <f t="shared" si="271"/>
        <v>20352.063286693006</v>
      </c>
      <c r="DK119">
        <v>313.84398106547792</v>
      </c>
      <c r="DM119">
        <v>2026</v>
      </c>
      <c r="DN119" s="1">
        <f t="shared" si="147"/>
        <v>15420.745142369995</v>
      </c>
      <c r="DO119" s="1">
        <f t="shared" si="148"/>
        <v>15553.392776200204</v>
      </c>
      <c r="DP119" s="1"/>
      <c r="DQ119" s="1"/>
      <c r="DR119" s="3">
        <f t="shared" si="150"/>
        <v>2.3750578307303138</v>
      </c>
      <c r="DS119" s="1"/>
      <c r="DT119" s="1">
        <v>57</v>
      </c>
      <c r="DU119" s="1">
        <f t="shared" si="180"/>
        <v>170</v>
      </c>
      <c r="DV119">
        <v>0.5</v>
      </c>
      <c r="DW119">
        <v>0</v>
      </c>
      <c r="DX119" s="1">
        <v>0</v>
      </c>
      <c r="DY119" s="2">
        <f t="shared" si="181"/>
        <v>2</v>
      </c>
      <c r="EA119">
        <v>170</v>
      </c>
      <c r="EB119">
        <v>2104666.7372888206</v>
      </c>
      <c r="EI119">
        <v>2026</v>
      </c>
      <c r="EM119" s="1">
        <v>5319.7489999999998</v>
      </c>
      <c r="EN119" s="42">
        <f t="shared" si="152"/>
        <v>28289.1211189266</v>
      </c>
      <c r="EO119" s="1">
        <f t="shared" si="153"/>
        <v>22969.3721189266</v>
      </c>
      <c r="EP119" s="3">
        <f t="shared" si="241"/>
        <v>0.8860522256036355</v>
      </c>
      <c r="EU119" s="3">
        <f t="shared" si="155"/>
        <v>0.18804928501086823</v>
      </c>
      <c r="FF119">
        <v>2026</v>
      </c>
      <c r="FH119">
        <f t="shared" si="158"/>
        <v>6405850.8703055326</v>
      </c>
      <c r="FJ119" s="4">
        <f t="shared" si="160"/>
        <v>0.70729032175499318</v>
      </c>
      <c r="FL119">
        <f t="shared" si="162"/>
        <v>3.2396594732863653</v>
      </c>
      <c r="FM119">
        <f t="shared" si="226"/>
        <v>43</v>
      </c>
      <c r="FN119">
        <v>34</v>
      </c>
      <c r="FO119">
        <v>0</v>
      </c>
      <c r="FQ119">
        <v>2026</v>
      </c>
      <c r="FS119">
        <f t="shared" si="164"/>
        <v>5435973.6779683093</v>
      </c>
      <c r="FU119" s="3">
        <f t="shared" si="190"/>
        <v>0.73666999033239666</v>
      </c>
      <c r="FW119" s="39">
        <f t="shared" si="191"/>
        <v>3.4523995171786375</v>
      </c>
      <c r="FX119">
        <v>82</v>
      </c>
      <c r="FY119" s="1">
        <v>0</v>
      </c>
      <c r="FZ119" s="41">
        <v>1</v>
      </c>
      <c r="GA119" s="41"/>
      <c r="GB119" s="41"/>
      <c r="GC119">
        <v>2026</v>
      </c>
      <c r="GE119">
        <f t="shared" si="167"/>
        <v>4199872.8166571604</v>
      </c>
      <c r="GG119" s="3">
        <f t="shared" si="169"/>
        <v>0.73611172589805185</v>
      </c>
      <c r="GI119">
        <f t="shared" si="170"/>
        <v>4.4166490172851951</v>
      </c>
      <c r="GJ119">
        <v>82</v>
      </c>
      <c r="GK119" s="39">
        <v>1</v>
      </c>
      <c r="GM119">
        <v>2026</v>
      </c>
      <c r="GO119">
        <f t="shared" si="172"/>
        <v>1367132.9715447323</v>
      </c>
      <c r="GQ119" s="3">
        <f t="shared" si="192"/>
        <v>0.72254295667484947</v>
      </c>
      <c r="GS119" s="39">
        <f t="shared" si="193"/>
        <v>4.5736178752823387</v>
      </c>
      <c r="GT119">
        <v>82</v>
      </c>
      <c r="GU119">
        <v>0</v>
      </c>
      <c r="GV119" s="39">
        <v>1</v>
      </c>
      <c r="GX119">
        <v>2026</v>
      </c>
      <c r="GZ119">
        <f t="shared" si="175"/>
        <v>2129597.4534281995</v>
      </c>
      <c r="HB119" s="3">
        <f t="shared" si="305"/>
        <v>0.7263520523870618</v>
      </c>
      <c r="HD119">
        <f t="shared" si="195"/>
        <v>3.9744456656325466</v>
      </c>
      <c r="HE119" s="39">
        <f t="shared" si="240"/>
        <v>54</v>
      </c>
      <c r="HF119" s="39">
        <f t="shared" si="272"/>
        <v>14</v>
      </c>
      <c r="HG119" s="39">
        <v>9.5</v>
      </c>
      <c r="HH119" s="39"/>
      <c r="HI119">
        <v>2026</v>
      </c>
      <c r="HK119">
        <f t="shared" si="298"/>
        <v>408931.32202971709</v>
      </c>
      <c r="HM119" s="3">
        <f t="shared" si="177"/>
        <v>0.73797857326267435</v>
      </c>
      <c r="HO119">
        <f t="shared" si="199"/>
        <v>4.1172241716475551</v>
      </c>
      <c r="HP119">
        <v>82</v>
      </c>
      <c r="HQ119">
        <v>0</v>
      </c>
      <c r="HS119">
        <v>2026</v>
      </c>
      <c r="HU119" s="1">
        <f t="shared" si="299"/>
        <v>187879.53069984645</v>
      </c>
      <c r="HW119" s="3">
        <f t="shared" si="203"/>
        <v>0.65325111956390891</v>
      </c>
      <c r="HY119" s="37">
        <f t="shared" si="204"/>
        <v>2.0189441051282313</v>
      </c>
      <c r="HZ119">
        <v>24</v>
      </c>
      <c r="IA119">
        <v>59</v>
      </c>
      <c r="IB119">
        <v>0</v>
      </c>
      <c r="IC119" s="37">
        <v>0</v>
      </c>
      <c r="IE119">
        <v>2026</v>
      </c>
      <c r="IG119">
        <f t="shared" si="300"/>
        <v>385624.07872189663</v>
      </c>
      <c r="II119" s="5">
        <f t="shared" si="208"/>
        <v>0.80176611166017608</v>
      </c>
      <c r="IK119" s="39">
        <f t="shared" si="209"/>
        <v>3.541205016803179</v>
      </c>
      <c r="IL119">
        <f t="shared" si="182"/>
        <v>26</v>
      </c>
      <c r="IM119">
        <f t="shared" si="229"/>
        <v>26</v>
      </c>
      <c r="IN119" s="39">
        <v>7</v>
      </c>
      <c r="IO119" s="39">
        <v>23</v>
      </c>
      <c r="IQ119">
        <v>2026</v>
      </c>
      <c r="IS119" s="1">
        <f t="shared" si="306"/>
        <v>20520862.72135539</v>
      </c>
      <c r="IT119" s="1">
        <f t="shared" si="301"/>
        <v>20352063.286693007</v>
      </c>
      <c r="IU119" s="1"/>
      <c r="IV119">
        <v>2026</v>
      </c>
      <c r="IX119" s="3">
        <f t="shared" si="302"/>
        <v>0.72539767619808015</v>
      </c>
      <c r="IY119" s="3">
        <f t="shared" si="303"/>
        <v>0.72126578770577887</v>
      </c>
    </row>
    <row r="120" spans="1:259" x14ac:dyDescent="0.25">
      <c r="A120">
        <v>2027</v>
      </c>
      <c r="C120" s="1">
        <f t="shared" si="269"/>
        <v>20669.38633121199</v>
      </c>
      <c r="E120">
        <v>2027</v>
      </c>
      <c r="G120" s="3">
        <f t="shared" si="253"/>
        <v>0.72209127402253848</v>
      </c>
      <c r="H120" s="3"/>
      <c r="I120">
        <v>2027</v>
      </c>
      <c r="K120">
        <f t="shared" si="279"/>
        <v>4.0242480341647449</v>
      </c>
      <c r="N120">
        <v>83</v>
      </c>
      <c r="Y120" s="17">
        <v>28624.340266666677</v>
      </c>
      <c r="AC120">
        <v>2027</v>
      </c>
      <c r="AD120" s="1">
        <f t="shared" si="280"/>
        <v>6510216.7819263451</v>
      </c>
      <c r="AE120" s="1">
        <f t="shared" si="281"/>
        <v>5523774.4328376595</v>
      </c>
      <c r="AF120" s="1">
        <f t="shared" si="282"/>
        <v>4263272.7805000711</v>
      </c>
      <c r="AG120" s="1">
        <f t="shared" si="283"/>
        <v>1380583.2884528711</v>
      </c>
      <c r="AH120" s="1">
        <f t="shared" si="284"/>
        <v>2163140.0330782244</v>
      </c>
      <c r="AI120" s="1">
        <f t="shared" si="285"/>
        <v>410560.21425559808</v>
      </c>
      <c r="AJ120" s="1">
        <f t="shared" si="286"/>
        <v>192330.83406985467</v>
      </c>
      <c r="AK120" s="1">
        <f t="shared" si="287"/>
        <v>392152.09232702892</v>
      </c>
      <c r="AL120" s="1">
        <f t="shared" si="288"/>
        <v>20836030.457447652</v>
      </c>
      <c r="AM120" s="1"/>
      <c r="AN120" s="1"/>
      <c r="AO120" s="1"/>
      <c r="AY120" t="s">
        <v>53</v>
      </c>
      <c r="BQ120">
        <v>2027</v>
      </c>
      <c r="BR120" s="42">
        <f t="shared" si="309"/>
        <v>9187.0210994891313</v>
      </c>
      <c r="BS120" s="42">
        <f t="shared" si="310"/>
        <v>7485.1407638610062</v>
      </c>
      <c r="BT120" s="42">
        <f t="shared" si="311"/>
        <v>5787.4600795879824</v>
      </c>
      <c r="BU120" s="42">
        <f t="shared" si="312"/>
        <v>1909.5685302282352</v>
      </c>
      <c r="BV120" s="42">
        <f t="shared" si="313"/>
        <v>2974.0341839487796</v>
      </c>
      <c r="BW120" s="42">
        <f t="shared" si="314"/>
        <v>555.73982313293538</v>
      </c>
      <c r="BX120" s="42">
        <f t="shared" si="315"/>
        <v>293.50454362429099</v>
      </c>
      <c r="BY120" s="42">
        <f t="shared" si="316"/>
        <v>488.28814906055624</v>
      </c>
      <c r="BZ120" s="42">
        <v>28681.450314293499</v>
      </c>
      <c r="CA120" s="39"/>
      <c r="CB120" s="39">
        <v>2027</v>
      </c>
      <c r="CC120" s="43">
        <f>CC119+(CC123-CC112)/11</f>
        <v>0.32031229239864301</v>
      </c>
      <c r="CD120" s="43">
        <f t="shared" ref="CD120:CK120" si="323">CD119+(CD123-CD112)/11</f>
        <v>0.26097497448135532</v>
      </c>
      <c r="CE120" s="43">
        <f t="shared" si="323"/>
        <v>0.20178408051784544</v>
      </c>
      <c r="CF120" s="43">
        <f t="shared" si="323"/>
        <v>6.6578520587454226E-2</v>
      </c>
      <c r="CG120" s="43">
        <f t="shared" si="323"/>
        <v>0.10369190369939764</v>
      </c>
      <c r="CH120" s="43">
        <f t="shared" si="323"/>
        <v>1.9376280384816542E-2</v>
      </c>
      <c r="CI120" s="43">
        <f t="shared" si="323"/>
        <v>1.0233253214466005E-2</v>
      </c>
      <c r="CJ120" s="43">
        <f t="shared" si="323"/>
        <v>1.7024527829306323E-2</v>
      </c>
      <c r="CK120" s="43">
        <f t="shared" si="323"/>
        <v>1</v>
      </c>
      <c r="CM120">
        <v>2027</v>
      </c>
      <c r="CX120" s="1">
        <v>2027</v>
      </c>
      <c r="CY120" s="32">
        <f t="shared" si="289"/>
        <v>0.70863196148405083</v>
      </c>
      <c r="CZ120" s="32">
        <f t="shared" si="290"/>
        <v>0.73796533787406959</v>
      </c>
      <c r="DA120" s="32">
        <f t="shared" si="291"/>
        <v>0.73663968681812142</v>
      </c>
      <c r="DB120" s="32">
        <f t="shared" si="292"/>
        <v>0.72298179750996483</v>
      </c>
      <c r="DC120" s="32">
        <f t="shared" si="293"/>
        <v>0.72734202073162157</v>
      </c>
      <c r="DD120" s="32">
        <f t="shared" si="294"/>
        <v>0.73876335142063465</v>
      </c>
      <c r="DE120" s="32">
        <f t="shared" si="295"/>
        <v>0.65529082342266343</v>
      </c>
      <c r="DF120" s="32">
        <f t="shared" si="296"/>
        <v>0.80311613763617107</v>
      </c>
      <c r="DG120" s="32">
        <f t="shared" si="297"/>
        <v>0.72646362820306698</v>
      </c>
      <c r="DI120">
        <v>2027</v>
      </c>
      <c r="DJ120" s="1">
        <f t="shared" si="271"/>
        <v>20669.38633121199</v>
      </c>
      <c r="DK120">
        <v>320.27788474862587</v>
      </c>
      <c r="DM120">
        <v>2027</v>
      </c>
      <c r="DN120" s="1">
        <f t="shared" si="147"/>
        <v>15495.277876972448</v>
      </c>
      <c r="DO120" s="1">
        <f t="shared" si="148"/>
        <v>15657.285013424689</v>
      </c>
      <c r="DP120" s="1"/>
      <c r="DQ120" s="1"/>
      <c r="DR120" s="3">
        <f t="shared" si="150"/>
        <v>2.4562426311859258</v>
      </c>
      <c r="DS120" s="1"/>
      <c r="DT120" s="1">
        <v>58</v>
      </c>
      <c r="DU120" s="1">
        <f t="shared" si="180"/>
        <v>170</v>
      </c>
      <c r="DV120">
        <v>0.4</v>
      </c>
      <c r="DW120">
        <v>0</v>
      </c>
      <c r="DX120" s="1">
        <v>0</v>
      </c>
      <c r="DY120" s="2">
        <f t="shared" si="181"/>
        <v>2</v>
      </c>
      <c r="EA120">
        <v>170</v>
      </c>
      <c r="EB120">
        <v>2162635.5234374418</v>
      </c>
      <c r="EI120">
        <v>2027</v>
      </c>
      <c r="EM120" s="1">
        <v>5378.2439999999997</v>
      </c>
      <c r="EN120" s="42">
        <f t="shared" si="152"/>
        <v>28681.450314293499</v>
      </c>
      <c r="EO120" s="1">
        <f t="shared" si="153"/>
        <v>23303.2063142935</v>
      </c>
      <c r="EP120" s="3">
        <f t="shared" si="241"/>
        <v>0.88697606897699732</v>
      </c>
      <c r="EU120" s="3">
        <f t="shared" si="155"/>
        <v>0.18751645893303148</v>
      </c>
      <c r="FF120">
        <v>2027</v>
      </c>
      <c r="FH120">
        <f t="shared" si="158"/>
        <v>6510216.7819263451</v>
      </c>
      <c r="FJ120" s="4">
        <f t="shared" si="160"/>
        <v>0.70863196148405094</v>
      </c>
      <c r="FL120">
        <f t="shared" si="162"/>
        <v>3.2911836820945326</v>
      </c>
      <c r="FM120">
        <f t="shared" si="226"/>
        <v>43</v>
      </c>
      <c r="FN120">
        <v>35</v>
      </c>
      <c r="FO120">
        <v>0</v>
      </c>
      <c r="FQ120">
        <v>2027</v>
      </c>
      <c r="FS120">
        <f t="shared" si="164"/>
        <v>5523774.4328376595</v>
      </c>
      <c r="FU120" s="3">
        <f t="shared" si="190"/>
        <v>0.7379653378740697</v>
      </c>
      <c r="FW120" s="39">
        <f t="shared" si="191"/>
        <v>3.5112800911887803</v>
      </c>
      <c r="FX120">
        <v>83</v>
      </c>
      <c r="FY120" s="1">
        <v>0</v>
      </c>
      <c r="FZ120" s="41">
        <v>1</v>
      </c>
      <c r="GA120" s="41"/>
      <c r="GB120" s="41"/>
      <c r="GC120">
        <v>2027</v>
      </c>
      <c r="GE120">
        <f t="shared" si="167"/>
        <v>4263272.7805000711</v>
      </c>
      <c r="GG120" s="3">
        <f t="shared" si="169"/>
        <v>0.73663968681812142</v>
      </c>
      <c r="GI120">
        <f t="shared" si="170"/>
        <v>4.4786029926020827</v>
      </c>
      <c r="GJ120">
        <v>83</v>
      </c>
      <c r="GK120" s="39">
        <v>1</v>
      </c>
      <c r="GM120">
        <v>2027</v>
      </c>
      <c r="GO120">
        <f t="shared" si="172"/>
        <v>1380583.2884528711</v>
      </c>
      <c r="GQ120" s="3">
        <f t="shared" si="192"/>
        <v>0.72298179750996483</v>
      </c>
      <c r="GS120" s="39">
        <f t="shared" si="193"/>
        <v>4.6348769158077152</v>
      </c>
      <c r="GT120">
        <v>83</v>
      </c>
      <c r="GU120">
        <v>0</v>
      </c>
      <c r="GV120" s="39">
        <v>1</v>
      </c>
      <c r="GX120">
        <v>2027</v>
      </c>
      <c r="GZ120">
        <f t="shared" si="175"/>
        <v>2163140.0330782244</v>
      </c>
      <c r="HB120" s="3">
        <f t="shared" si="305"/>
        <v>0.72734202073162146</v>
      </c>
      <c r="HD120">
        <f t="shared" si="195"/>
        <v>4.0511090333066795</v>
      </c>
      <c r="HE120" s="39">
        <f t="shared" si="240"/>
        <v>54</v>
      </c>
      <c r="HF120" s="39">
        <f t="shared" si="272"/>
        <v>14</v>
      </c>
      <c r="HG120" s="39">
        <v>10</v>
      </c>
      <c r="HH120" s="39"/>
      <c r="HI120">
        <v>2027</v>
      </c>
      <c r="HK120">
        <f t="shared" si="298"/>
        <v>410560.21425559808</v>
      </c>
      <c r="HM120" s="3">
        <f t="shared" si="177"/>
        <v>0.73876335142063454</v>
      </c>
      <c r="HO120">
        <f t="shared" si="199"/>
        <v>4.1857970106373026</v>
      </c>
      <c r="HP120">
        <v>83</v>
      </c>
      <c r="HQ120">
        <v>0</v>
      </c>
      <c r="HS120">
        <v>2027</v>
      </c>
      <c r="HU120" s="1">
        <f t="shared" si="299"/>
        <v>192330.83406985467</v>
      </c>
      <c r="HW120" s="3">
        <f t="shared" si="203"/>
        <v>0.65529082342266332</v>
      </c>
      <c r="HY120" s="37">
        <f t="shared" si="204"/>
        <v>2.0458552044127969</v>
      </c>
      <c r="HZ120">
        <v>24</v>
      </c>
      <c r="IA120">
        <v>60</v>
      </c>
      <c r="IB120">
        <v>0</v>
      </c>
      <c r="IC120" s="37">
        <v>0</v>
      </c>
      <c r="IE120">
        <v>2027</v>
      </c>
      <c r="IG120">
        <f t="shared" si="300"/>
        <v>392152.09232702892</v>
      </c>
      <c r="II120" s="5">
        <f t="shared" si="208"/>
        <v>0.80311613763617118</v>
      </c>
      <c r="IK120" s="39">
        <f t="shared" si="209"/>
        <v>3.6027498463426335</v>
      </c>
      <c r="IL120">
        <f t="shared" si="182"/>
        <v>26</v>
      </c>
      <c r="IM120">
        <f t="shared" si="229"/>
        <v>26</v>
      </c>
      <c r="IN120" s="39">
        <v>7</v>
      </c>
      <c r="IO120" s="39">
        <v>24</v>
      </c>
      <c r="IQ120">
        <v>2027</v>
      </c>
      <c r="IS120" s="1">
        <f t="shared" si="306"/>
        <v>20836030.457447652</v>
      </c>
      <c r="IT120" s="1">
        <f t="shared" si="301"/>
        <v>20669386.331211992</v>
      </c>
      <c r="IU120" s="1"/>
      <c r="IV120">
        <v>2027</v>
      </c>
      <c r="IX120" s="3">
        <f t="shared" si="302"/>
        <v>0.72646362820306698</v>
      </c>
      <c r="IY120" s="3">
        <f t="shared" si="303"/>
        <v>0.72209127402253848</v>
      </c>
    </row>
    <row r="121" spans="1:259" x14ac:dyDescent="0.25">
      <c r="A121">
        <v>2028</v>
      </c>
      <c r="C121" s="1">
        <f t="shared" si="269"/>
        <v>20985.965458337203</v>
      </c>
      <c r="E121">
        <v>2028</v>
      </c>
      <c r="G121" s="3">
        <f t="shared" si="253"/>
        <v>0.72286797954867865</v>
      </c>
      <c r="H121" s="3"/>
      <c r="I121">
        <v>2028</v>
      </c>
      <c r="K121">
        <f t="shared" si="279"/>
        <v>4.0873783290257064</v>
      </c>
      <c r="N121">
        <v>84</v>
      </c>
      <c r="Y121" s="17">
        <v>29031.532800000012</v>
      </c>
      <c r="AC121">
        <v>2028</v>
      </c>
      <c r="AD121" s="1">
        <f t="shared" si="280"/>
        <v>6613966.8054268127</v>
      </c>
      <c r="AE121" s="1">
        <f t="shared" si="281"/>
        <v>5610995.8418780547</v>
      </c>
      <c r="AF121" s="1">
        <f t="shared" si="282"/>
        <v>4326327.7864317615</v>
      </c>
      <c r="AG121" s="1">
        <f t="shared" si="283"/>
        <v>1393726.8798489231</v>
      </c>
      <c r="AH121" s="1">
        <f t="shared" si="284"/>
        <v>2196426.3087770911</v>
      </c>
      <c r="AI121" s="1">
        <f t="shared" si="285"/>
        <v>412011.49396011146</v>
      </c>
      <c r="AJ121" s="1">
        <f t="shared" si="286"/>
        <v>196814.02040107548</v>
      </c>
      <c r="AK121" s="1">
        <f t="shared" si="287"/>
        <v>398648.0060036658</v>
      </c>
      <c r="AL121" s="1">
        <f t="shared" si="288"/>
        <v>21148917.142727494</v>
      </c>
      <c r="AM121" s="1"/>
      <c r="AN121" s="1"/>
      <c r="AO121" s="1"/>
      <c r="AY121" t="s">
        <v>58</v>
      </c>
      <c r="BQ121">
        <v>2028</v>
      </c>
      <c r="BR121" s="42">
        <f t="shared" si="309"/>
        <v>9316.6147668450485</v>
      </c>
      <c r="BS121" s="42">
        <f t="shared" si="310"/>
        <v>7590.7274204887954</v>
      </c>
      <c r="BT121" s="42">
        <f t="shared" si="311"/>
        <v>5869.0989664771705</v>
      </c>
      <c r="BU121" s="42">
        <f t="shared" si="312"/>
        <v>1926.6469707978174</v>
      </c>
      <c r="BV121" s="42">
        <f t="shared" si="313"/>
        <v>3015.9864111795646</v>
      </c>
      <c r="BW121" s="42">
        <f t="shared" si="314"/>
        <v>557.15052877884386</v>
      </c>
      <c r="BX121" s="42">
        <f t="shared" si="315"/>
        <v>299.43316870028542</v>
      </c>
      <c r="BY121" s="42">
        <f t="shared" si="316"/>
        <v>495.59061775834044</v>
      </c>
      <c r="BZ121" s="42">
        <v>29071.717232957199</v>
      </c>
      <c r="CA121" s="39"/>
      <c r="CB121" s="39">
        <v>2028</v>
      </c>
      <c r="CC121" s="43">
        <f>CC120+(CC123-CC112)/11</f>
        <v>0.32047005315128935</v>
      </c>
      <c r="CD121" s="43">
        <f t="shared" ref="CD121:CK121" si="324">CD120+(CD123-CD112)/11</f>
        <v>0.2611035103177034</v>
      </c>
      <c r="CE121" s="43">
        <f t="shared" si="324"/>
        <v>0.20188346355486897</v>
      </c>
      <c r="CF121" s="43">
        <f t="shared" si="324"/>
        <v>6.6272210731799189E-2</v>
      </c>
      <c r="CG121" s="43">
        <f t="shared" si="324"/>
        <v>0.1037429742113922</v>
      </c>
      <c r="CH121" s="43">
        <f t="shared" si="324"/>
        <v>1.9164692760124582E-2</v>
      </c>
      <c r="CI121" s="43">
        <f t="shared" si="324"/>
        <v>1.0299810166041121E-2</v>
      </c>
      <c r="CJ121" s="43">
        <f t="shared" si="324"/>
        <v>1.7047173848970757E-2</v>
      </c>
      <c r="CK121" s="43">
        <f t="shared" si="324"/>
        <v>1</v>
      </c>
      <c r="CM121">
        <v>2028</v>
      </c>
      <c r="CX121" s="1">
        <v>2028</v>
      </c>
      <c r="CY121" s="32">
        <f t="shared" si="289"/>
        <v>0.7099109462982065</v>
      </c>
      <c r="CZ121" s="32">
        <f t="shared" si="290"/>
        <v>0.73919079569804147</v>
      </c>
      <c r="DA121" s="32">
        <f t="shared" si="291"/>
        <v>0.73713662201688313</v>
      </c>
      <c r="DB121" s="32">
        <f t="shared" si="292"/>
        <v>0.72339504900152307</v>
      </c>
      <c r="DC121" s="32">
        <f t="shared" si="293"/>
        <v>0.72826134117695174</v>
      </c>
      <c r="DD121" s="32">
        <f t="shared" si="294"/>
        <v>0.73949762708321132</v>
      </c>
      <c r="DE121" s="32">
        <f t="shared" si="295"/>
        <v>0.65728864058501968</v>
      </c>
      <c r="DF121" s="32">
        <f t="shared" si="296"/>
        <v>0.80438973563872884</v>
      </c>
      <c r="DG121" s="32">
        <f t="shared" si="297"/>
        <v>0.72747395598468434</v>
      </c>
      <c r="DI121">
        <v>2028</v>
      </c>
      <c r="DJ121" s="1">
        <f t="shared" si="271"/>
        <v>20985.965458337203</v>
      </c>
      <c r="DK121">
        <v>326.78676201843314</v>
      </c>
      <c r="DM121">
        <v>2028</v>
      </c>
      <c r="DN121" s="1">
        <f t="shared" si="147"/>
        <v>15571.681115514695</v>
      </c>
      <c r="DO121" s="1">
        <f t="shared" si="148"/>
        <v>15754.313516648102</v>
      </c>
      <c r="DP121" s="1"/>
      <c r="DQ121" s="1"/>
      <c r="DR121" s="3">
        <f t="shared" si="150"/>
        <v>2.5374274316415377</v>
      </c>
      <c r="DS121" s="1"/>
      <c r="DT121" s="1">
        <v>59</v>
      </c>
      <c r="DU121" s="1">
        <f t="shared" si="180"/>
        <v>170</v>
      </c>
      <c r="DV121">
        <v>0.3</v>
      </c>
      <c r="DW121">
        <v>0</v>
      </c>
      <c r="DX121" s="1">
        <v>0</v>
      </c>
      <c r="DY121" s="2">
        <f t="shared" si="181"/>
        <v>2</v>
      </c>
      <c r="EA121">
        <v>170</v>
      </c>
      <c r="EB121">
        <v>2222211.1621647486</v>
      </c>
      <c r="EI121">
        <v>2028</v>
      </c>
      <c r="EM121" s="1">
        <v>5424.0079999999998</v>
      </c>
      <c r="EN121" s="42">
        <f t="shared" si="152"/>
        <v>29071.717232957199</v>
      </c>
      <c r="EO121" s="1">
        <f t="shared" si="153"/>
        <v>23647.709232957197</v>
      </c>
      <c r="EP121" s="3">
        <f t="shared" si="241"/>
        <v>0.88744179199774709</v>
      </c>
      <c r="EU121" s="3">
        <f t="shared" si="155"/>
        <v>0.1865733611996977</v>
      </c>
      <c r="FF121">
        <v>2028</v>
      </c>
      <c r="FH121">
        <f t="shared" si="158"/>
        <v>6613966.8054268127</v>
      </c>
      <c r="FJ121" s="4">
        <f t="shared" si="160"/>
        <v>0.7099109462982065</v>
      </c>
      <c r="FL121">
        <f t="shared" si="162"/>
        <v>3.3427078909027004</v>
      </c>
      <c r="FM121">
        <f t="shared" si="226"/>
        <v>43</v>
      </c>
      <c r="FN121">
        <v>36</v>
      </c>
      <c r="FO121">
        <v>0</v>
      </c>
      <c r="FQ121">
        <v>2028</v>
      </c>
      <c r="FS121">
        <f t="shared" si="164"/>
        <v>5610995.8418780547</v>
      </c>
      <c r="FU121" s="3">
        <f t="shared" si="190"/>
        <v>0.73919079569804147</v>
      </c>
      <c r="FW121" s="39">
        <f t="shared" si="191"/>
        <v>3.5701606651989231</v>
      </c>
      <c r="FX121">
        <v>84</v>
      </c>
      <c r="FY121" s="1">
        <v>0</v>
      </c>
      <c r="FZ121" s="41">
        <v>1</v>
      </c>
      <c r="GA121" s="41"/>
      <c r="GB121" s="41"/>
      <c r="GC121">
        <v>2028</v>
      </c>
      <c r="GE121">
        <f t="shared" si="167"/>
        <v>4326327.7864317615</v>
      </c>
      <c r="GG121" s="3">
        <f t="shared" si="169"/>
        <v>0.73713662201688313</v>
      </c>
      <c r="GI121">
        <f t="shared" si="170"/>
        <v>4.5405569679189703</v>
      </c>
      <c r="GJ121">
        <v>84</v>
      </c>
      <c r="GK121" s="39">
        <v>1</v>
      </c>
      <c r="GM121">
        <v>2028</v>
      </c>
      <c r="GO121">
        <f t="shared" si="172"/>
        <v>1393726.8798489231</v>
      </c>
      <c r="GQ121" s="3">
        <f t="shared" si="192"/>
        <v>0.72339504900152307</v>
      </c>
      <c r="GS121" s="39">
        <f t="shared" si="193"/>
        <v>4.6961359563330927</v>
      </c>
      <c r="GT121">
        <v>84</v>
      </c>
      <c r="GU121">
        <v>0</v>
      </c>
      <c r="GV121" s="39">
        <v>1</v>
      </c>
      <c r="GX121">
        <v>2028</v>
      </c>
      <c r="GZ121">
        <f t="shared" si="175"/>
        <v>2196426.3087770911</v>
      </c>
      <c r="HB121" s="3">
        <f t="shared" si="305"/>
        <v>0.72826134117695163</v>
      </c>
      <c r="HD121">
        <f t="shared" si="195"/>
        <v>4.1277724009808123</v>
      </c>
      <c r="HE121" s="39">
        <f t="shared" si="240"/>
        <v>54</v>
      </c>
      <c r="HF121" s="39">
        <f t="shared" si="272"/>
        <v>14</v>
      </c>
      <c r="HG121" s="39">
        <v>10.5</v>
      </c>
      <c r="HH121" s="39"/>
      <c r="HI121">
        <v>2028</v>
      </c>
      <c r="HK121">
        <f t="shared" si="298"/>
        <v>412011.49396011146</v>
      </c>
      <c r="HM121" s="3">
        <f t="shared" si="177"/>
        <v>0.73949762708321132</v>
      </c>
      <c r="HO121">
        <f t="shared" si="199"/>
        <v>4.2543698496270492</v>
      </c>
      <c r="HP121">
        <v>84</v>
      </c>
      <c r="HQ121">
        <v>0</v>
      </c>
      <c r="HS121">
        <v>2028</v>
      </c>
      <c r="HU121" s="1">
        <f t="shared" si="299"/>
        <v>196814.02040107548</v>
      </c>
      <c r="HW121" s="3">
        <f t="shared" si="203"/>
        <v>0.65728864058501968</v>
      </c>
      <c r="HY121" s="37">
        <f t="shared" si="204"/>
        <v>2.072766303697362</v>
      </c>
      <c r="HZ121">
        <v>24</v>
      </c>
      <c r="IA121">
        <v>61</v>
      </c>
      <c r="IB121">
        <v>0</v>
      </c>
      <c r="IC121" s="37">
        <v>0</v>
      </c>
      <c r="IE121">
        <v>2028</v>
      </c>
      <c r="IG121">
        <f t="shared" si="300"/>
        <v>398648.0060036658</v>
      </c>
      <c r="II121" s="5">
        <f t="shared" si="208"/>
        <v>0.80438973563872884</v>
      </c>
      <c r="IK121" s="39">
        <f t="shared" si="209"/>
        <v>3.6642946758820885</v>
      </c>
      <c r="IL121">
        <f t="shared" si="182"/>
        <v>26</v>
      </c>
      <c r="IM121">
        <f t="shared" si="229"/>
        <v>26</v>
      </c>
      <c r="IN121" s="39">
        <v>7</v>
      </c>
      <c r="IO121" s="39">
        <v>25</v>
      </c>
      <c r="IQ121">
        <v>2028</v>
      </c>
      <c r="IS121" s="1">
        <f t="shared" si="306"/>
        <v>21148917.142727494</v>
      </c>
      <c r="IT121" s="1">
        <f t="shared" si="301"/>
        <v>20985965.458337203</v>
      </c>
      <c r="IU121" s="1"/>
      <c r="IV121">
        <v>2028</v>
      </c>
      <c r="IX121" s="3">
        <f t="shared" si="302"/>
        <v>0.72747395598468434</v>
      </c>
      <c r="IY121" s="3">
        <f t="shared" si="303"/>
        <v>0.72286797954867865</v>
      </c>
    </row>
    <row r="122" spans="1:259" x14ac:dyDescent="0.25">
      <c r="A122">
        <v>2029</v>
      </c>
      <c r="C122" s="1">
        <f t="shared" si="269"/>
        <v>21301.823067251433</v>
      </c>
      <c r="E122">
        <v>2029</v>
      </c>
      <c r="G122" s="3">
        <f t="shared" si="253"/>
        <v>0.7235986893471732</v>
      </c>
      <c r="H122" s="3"/>
      <c r="I122">
        <v>2029</v>
      </c>
      <c r="K122">
        <f t="shared" si="279"/>
        <v>4.1505086238866689</v>
      </c>
      <c r="N122">
        <v>85</v>
      </c>
      <c r="Y122" s="17">
        <v>29438.725333333346</v>
      </c>
      <c r="AC122">
        <v>2029</v>
      </c>
      <c r="AD122" s="1">
        <f t="shared" si="280"/>
        <v>6716987.7570560295</v>
      </c>
      <c r="AE122" s="1">
        <f t="shared" si="281"/>
        <v>5697546.1963738175</v>
      </c>
      <c r="AF122" s="1">
        <f t="shared" si="282"/>
        <v>4388966.948173576</v>
      </c>
      <c r="AG122" s="1">
        <f t="shared" si="283"/>
        <v>1406542.8082011163</v>
      </c>
      <c r="AH122" s="1">
        <f t="shared" si="284"/>
        <v>2229424.5428502779</v>
      </c>
      <c r="AI122" s="1">
        <f t="shared" si="285"/>
        <v>413280.35759144853</v>
      </c>
      <c r="AJ122" s="1">
        <f t="shared" si="286"/>
        <v>201325.08860007371</v>
      </c>
      <c r="AK122" s="1">
        <f t="shared" si="287"/>
        <v>405105.29387436231</v>
      </c>
      <c r="AL122" s="1">
        <f t="shared" si="288"/>
        <v>21459178.992720701</v>
      </c>
      <c r="AM122" s="1"/>
      <c r="AN122" s="1"/>
      <c r="AO122" s="1"/>
      <c r="BQ122">
        <v>2029</v>
      </c>
      <c r="BR122" s="42">
        <f t="shared" si="309"/>
        <v>9445.5133559697824</v>
      </c>
      <c r="BS122" s="42">
        <f t="shared" si="310"/>
        <v>7695.7477609684065</v>
      </c>
      <c r="BT122" s="42">
        <f t="shared" si="311"/>
        <v>5950.2999815609501</v>
      </c>
      <c r="BU122" s="42">
        <f t="shared" si="312"/>
        <v>1943.3179866013802</v>
      </c>
      <c r="BV122" s="42">
        <f t="shared" si="313"/>
        <v>3057.7136267991136</v>
      </c>
      <c r="BW122" s="42">
        <f t="shared" si="314"/>
        <v>558.34771635708933</v>
      </c>
      <c r="BX122" s="42">
        <f t="shared" si="315"/>
        <v>305.3872896119579</v>
      </c>
      <c r="BY122" s="42">
        <f t="shared" si="316"/>
        <v>502.86720166298375</v>
      </c>
      <c r="BZ122" s="42">
        <v>29459.432233785501</v>
      </c>
      <c r="CA122" s="39"/>
      <c r="CB122" s="39">
        <v>2029</v>
      </c>
      <c r="CC122" s="43">
        <f>CC121+(CC123-CC112)/11</f>
        <v>0.32062781390393569</v>
      </c>
      <c r="CD122" s="43">
        <f t="shared" ref="CD122:CK122" si="325">CD121+(CD123-CD112)/11</f>
        <v>0.26123204615405149</v>
      </c>
      <c r="CE122" s="43">
        <f t="shared" si="325"/>
        <v>0.2019828465918925</v>
      </c>
      <c r="CF122" s="43">
        <f t="shared" si="325"/>
        <v>6.5965900876144151E-2</v>
      </c>
      <c r="CG122" s="43">
        <f t="shared" si="325"/>
        <v>0.10379404472338676</v>
      </c>
      <c r="CH122" s="43">
        <f t="shared" si="325"/>
        <v>1.8953105135432621E-2</v>
      </c>
      <c r="CI122" s="43">
        <f t="shared" si="325"/>
        <v>1.0366367117616238E-2</v>
      </c>
      <c r="CJ122" s="43">
        <f t="shared" si="325"/>
        <v>1.7069819868635192E-2</v>
      </c>
      <c r="CK122" s="43">
        <f t="shared" si="325"/>
        <v>1</v>
      </c>
      <c r="CM122">
        <v>2029</v>
      </c>
      <c r="CX122" s="1">
        <v>2029</v>
      </c>
      <c r="CY122" s="32">
        <f t="shared" si="289"/>
        <v>0.71112998350806822</v>
      </c>
      <c r="CZ122" s="32">
        <f t="shared" si="290"/>
        <v>0.74034991443857534</v>
      </c>
      <c r="DA122" s="32">
        <f t="shared" si="291"/>
        <v>0.7376043160469723</v>
      </c>
      <c r="DB122" s="32">
        <f t="shared" si="292"/>
        <v>0.7237841762896372</v>
      </c>
      <c r="DC122" s="32">
        <f t="shared" si="293"/>
        <v>0.72911489268015328</v>
      </c>
      <c r="DD122" s="32">
        <f t="shared" si="294"/>
        <v>0.74018455790931637</v>
      </c>
      <c r="DE122" s="32">
        <f t="shared" si="295"/>
        <v>0.65924514689491032</v>
      </c>
      <c r="DF122" s="32">
        <f t="shared" si="296"/>
        <v>0.8055910040159262</v>
      </c>
      <c r="DG122" s="32">
        <f t="shared" si="297"/>
        <v>0.72843151973955134</v>
      </c>
      <c r="DI122">
        <v>2029</v>
      </c>
      <c r="DJ122" s="1">
        <f t="shared" si="271"/>
        <v>21301.823067251433</v>
      </c>
      <c r="DK122">
        <v>333.37079415340094</v>
      </c>
      <c r="DM122">
        <v>2029</v>
      </c>
      <c r="DN122" s="1">
        <f t="shared" si="147"/>
        <v>15649.871520429244</v>
      </c>
      <c r="DO122" s="1">
        <f t="shared" si="148"/>
        <v>15844.847751268439</v>
      </c>
      <c r="DP122" s="1"/>
      <c r="DQ122" s="1"/>
      <c r="DR122" s="3">
        <f t="shared" si="150"/>
        <v>2.6186122320971497</v>
      </c>
      <c r="DS122" s="1"/>
      <c r="DT122" s="1">
        <v>60</v>
      </c>
      <c r="DU122" s="1">
        <f t="shared" si="180"/>
        <v>170</v>
      </c>
      <c r="DV122">
        <v>0.2</v>
      </c>
      <c r="DW122">
        <v>0</v>
      </c>
      <c r="DX122" s="1">
        <v>0</v>
      </c>
      <c r="DY122" s="2">
        <f t="shared" si="181"/>
        <v>2</v>
      </c>
      <c r="EA122">
        <v>170</v>
      </c>
      <c r="EB122">
        <v>2283417.5203717155</v>
      </c>
      <c r="EI122">
        <v>2029</v>
      </c>
      <c r="EM122" s="1">
        <v>5468.1620000000003</v>
      </c>
      <c r="EN122" s="42">
        <f t="shared" si="152"/>
        <v>29459.432233785501</v>
      </c>
      <c r="EO122" s="1">
        <f t="shared" si="153"/>
        <v>23991.270233785501</v>
      </c>
      <c r="EP122" s="3">
        <f t="shared" si="241"/>
        <v>0.88789892572062834</v>
      </c>
      <c r="EU122" s="3">
        <f t="shared" si="155"/>
        <v>0.18561667979903726</v>
      </c>
      <c r="FF122">
        <v>2029</v>
      </c>
      <c r="FH122">
        <f t="shared" si="158"/>
        <v>6716987.7570560295</v>
      </c>
      <c r="FJ122" s="4">
        <f t="shared" si="160"/>
        <v>0.71112998350806822</v>
      </c>
      <c r="FL122">
        <f t="shared" si="162"/>
        <v>3.3942320997108677</v>
      </c>
      <c r="FM122">
        <f t="shared" si="226"/>
        <v>43</v>
      </c>
      <c r="FN122">
        <v>37</v>
      </c>
      <c r="FO122">
        <v>0</v>
      </c>
      <c r="FQ122">
        <v>2029</v>
      </c>
      <c r="FS122">
        <f t="shared" si="164"/>
        <v>5697546.1963738175</v>
      </c>
      <c r="FU122" s="3">
        <f t="shared" si="190"/>
        <v>0.74034991443857523</v>
      </c>
      <c r="FW122" s="39">
        <f t="shared" si="191"/>
        <v>3.6290412392090658</v>
      </c>
      <c r="FX122">
        <v>85</v>
      </c>
      <c r="FY122" s="1">
        <v>0</v>
      </c>
      <c r="FZ122" s="41">
        <v>1</v>
      </c>
      <c r="GA122" s="41"/>
      <c r="GB122" s="41"/>
      <c r="GC122">
        <v>2029</v>
      </c>
      <c r="GE122">
        <f t="shared" si="167"/>
        <v>4388966.948173576</v>
      </c>
      <c r="GG122" s="3">
        <f t="shared" si="169"/>
        <v>0.7376043160469723</v>
      </c>
      <c r="GI122">
        <f t="shared" si="170"/>
        <v>4.6025109432358597</v>
      </c>
      <c r="GJ122">
        <v>85</v>
      </c>
      <c r="GK122" s="39">
        <v>1</v>
      </c>
      <c r="GM122">
        <v>2029</v>
      </c>
      <c r="GO122">
        <f t="shared" si="172"/>
        <v>1406542.8082011163</v>
      </c>
      <c r="GQ122" s="3">
        <f t="shared" si="192"/>
        <v>0.7237841762896372</v>
      </c>
      <c r="GS122" s="39">
        <f t="shared" si="193"/>
        <v>4.7573949968584692</v>
      </c>
      <c r="GT122">
        <v>85</v>
      </c>
      <c r="GU122">
        <v>0</v>
      </c>
      <c r="GV122" s="39">
        <v>1</v>
      </c>
      <c r="GX122">
        <v>2029</v>
      </c>
      <c r="GZ122">
        <f t="shared" si="175"/>
        <v>2229424.5428502779</v>
      </c>
      <c r="HB122" s="3">
        <f t="shared" si="305"/>
        <v>0.72911489268015317</v>
      </c>
      <c r="HD122">
        <f t="shared" si="195"/>
        <v>4.2044357686549452</v>
      </c>
      <c r="HE122" s="39">
        <f t="shared" si="240"/>
        <v>54</v>
      </c>
      <c r="HF122" s="39">
        <f t="shared" si="272"/>
        <v>14</v>
      </c>
      <c r="HG122" s="39">
        <v>11</v>
      </c>
      <c r="HH122" s="39"/>
      <c r="HI122">
        <v>2029</v>
      </c>
      <c r="HK122">
        <f t="shared" si="298"/>
        <v>413280.35759144853</v>
      </c>
      <c r="HM122" s="3">
        <f t="shared" si="177"/>
        <v>0.74018455790931637</v>
      </c>
      <c r="HO122">
        <f t="shared" si="199"/>
        <v>4.3229426886167968</v>
      </c>
      <c r="HP122">
        <v>85</v>
      </c>
      <c r="HQ122">
        <v>0</v>
      </c>
      <c r="HS122">
        <v>2029</v>
      </c>
      <c r="HU122" s="1">
        <f t="shared" si="299"/>
        <v>201325.08860007371</v>
      </c>
      <c r="HW122" s="3">
        <f t="shared" si="203"/>
        <v>0.65924514689491032</v>
      </c>
      <c r="HY122" s="37">
        <f t="shared" si="204"/>
        <v>2.0996774029819276</v>
      </c>
      <c r="HZ122">
        <v>24</v>
      </c>
      <c r="IA122">
        <v>62</v>
      </c>
      <c r="IB122">
        <v>0</v>
      </c>
      <c r="IC122" s="37">
        <v>0</v>
      </c>
      <c r="IE122">
        <v>2029</v>
      </c>
      <c r="IG122">
        <f t="shared" si="300"/>
        <v>405105.29387436231</v>
      </c>
      <c r="II122" s="5">
        <f t="shared" si="208"/>
        <v>0.8055910040159262</v>
      </c>
      <c r="IK122" s="39">
        <f t="shared" si="209"/>
        <v>3.7258395054215434</v>
      </c>
      <c r="IL122">
        <f t="shared" si="182"/>
        <v>26</v>
      </c>
      <c r="IM122">
        <f t="shared" si="229"/>
        <v>26</v>
      </c>
      <c r="IN122" s="39">
        <v>7</v>
      </c>
      <c r="IO122" s="39">
        <v>26</v>
      </c>
      <c r="IQ122">
        <v>2029</v>
      </c>
      <c r="IS122" s="1">
        <f t="shared" si="306"/>
        <v>21459178.992720701</v>
      </c>
      <c r="IT122" s="1">
        <f t="shared" si="301"/>
        <v>21301823.067251433</v>
      </c>
      <c r="IU122" s="1"/>
      <c r="IV122">
        <v>2029</v>
      </c>
      <c r="IX122" s="3">
        <f t="shared" si="302"/>
        <v>0.72843151973955134</v>
      </c>
      <c r="IY122" s="3">
        <f t="shared" si="303"/>
        <v>0.7235986893471732</v>
      </c>
    </row>
    <row r="123" spans="1:259" ht="15.75" customHeight="1" x14ac:dyDescent="0.25">
      <c r="A123">
        <v>2030</v>
      </c>
      <c r="C123" s="1">
        <f t="shared" si="269"/>
        <v>21671.426367031298</v>
      </c>
      <c r="E123">
        <v>2030</v>
      </c>
      <c r="G123" s="3">
        <f>0.735*EXP(K123)/(1+EXP(K123))</f>
        <v>0.7242860409030345</v>
      </c>
      <c r="H123" s="3"/>
      <c r="I123">
        <v>2030</v>
      </c>
      <c r="K123">
        <f t="shared" si="279"/>
        <v>4.2136389187476304</v>
      </c>
      <c r="N123">
        <v>86</v>
      </c>
      <c r="Y123" s="17">
        <v>29921.088000000003</v>
      </c>
      <c r="AC123">
        <v>2030</v>
      </c>
      <c r="AD123" s="1">
        <f t="shared" si="280"/>
        <v>6819190.325481113</v>
      </c>
      <c r="AE123" s="1">
        <f t="shared" si="281"/>
        <v>5783353.9714859491</v>
      </c>
      <c r="AF123" s="1">
        <f t="shared" si="282"/>
        <v>4451134.8750718376</v>
      </c>
      <c r="AG123" s="1">
        <f t="shared" si="283"/>
        <v>1419015.5471597111</v>
      </c>
      <c r="AH123" s="1">
        <f t="shared" si="284"/>
        <v>2262110.6870769425</v>
      </c>
      <c r="AI123" s="1">
        <f t="shared" si="285"/>
        <v>414363.72679453838</v>
      </c>
      <c r="AJ123" s="1">
        <f t="shared" si="286"/>
        <v>205860.64627885525</v>
      </c>
      <c r="AK123" s="1">
        <f t="shared" si="287"/>
        <v>411518.84159876395</v>
      </c>
      <c r="AL123" s="1">
        <f t="shared" si="288"/>
        <v>21766548.620947711</v>
      </c>
      <c r="AM123" s="1"/>
      <c r="AN123" s="1"/>
      <c r="AO123" s="1"/>
      <c r="BQ123">
        <v>2030</v>
      </c>
      <c r="BR123" s="42">
        <f t="shared" ref="BR123" si="326">$BZ123*CC123</f>
        <v>9573.5924984390895</v>
      </c>
      <c r="BS123" s="42">
        <f t="shared" ref="BS123" si="327">$BZ123*CD123</f>
        <v>7800.1004559187568</v>
      </c>
      <c r="BT123" s="42">
        <f t="shared" ref="BT123" si="328">$BZ123*CE123</f>
        <v>6030.9847776490087</v>
      </c>
      <c r="BU123" s="42">
        <f t="shared" ref="BU123" si="329">$BZ123*CF123</f>
        <v>1959.5587136899194</v>
      </c>
      <c r="BV123" s="42">
        <f t="shared" ref="BV123" si="330">$BZ123*CG123</f>
        <v>3099.1755701025577</v>
      </c>
      <c r="BW123" s="42">
        <f t="shared" ref="BW123" si="331">$BZ123*CH123</f>
        <v>559.32581021535714</v>
      </c>
      <c r="BX123" s="42">
        <f t="shared" ref="BX123" si="332">$BZ123*CI123</f>
        <v>311.36239125628509</v>
      </c>
      <c r="BY123" s="42">
        <f t="shared" ref="BY123" si="333">$BZ123*CJ123</f>
        <v>510.11116501492472</v>
      </c>
      <c r="BZ123" s="42">
        <v>29844.211382285899</v>
      </c>
      <c r="CA123" s="39"/>
      <c r="CB123" s="39">
        <v>2030</v>
      </c>
      <c r="CC123" s="39">
        <f>CC128</f>
        <v>0.32078557465658208</v>
      </c>
      <c r="CD123" s="39">
        <f t="shared" ref="CD123:CJ123" si="334">CD128</f>
        <v>0.2613605819903998</v>
      </c>
      <c r="CE123" s="39">
        <f t="shared" si="334"/>
        <v>0.20208222962891603</v>
      </c>
      <c r="CF123" s="39">
        <f t="shared" si="334"/>
        <v>6.5659591020489155E-2</v>
      </c>
      <c r="CG123" s="39">
        <f t="shared" si="334"/>
        <v>0.10384511523538131</v>
      </c>
      <c r="CH123" s="39">
        <f t="shared" si="334"/>
        <v>1.8741517510740668E-2</v>
      </c>
      <c r="CI123" s="39">
        <f t="shared" si="334"/>
        <v>1.0432924069191354E-2</v>
      </c>
      <c r="CJ123" s="39">
        <f t="shared" si="334"/>
        <v>1.7092465888299612E-2</v>
      </c>
      <c r="CK123" s="39">
        <f t="shared" ref="CD123:CK123" si="335">BZ123/$BZ123</f>
        <v>1</v>
      </c>
      <c r="CM123">
        <v>2030</v>
      </c>
      <c r="CX123" s="1">
        <v>2030</v>
      </c>
      <c r="CY123" s="32">
        <f t="shared" si="289"/>
        <v>0.71229168429645795</v>
      </c>
      <c r="CZ123" s="32">
        <f t="shared" si="290"/>
        <v>0.74144608831255632</v>
      </c>
      <c r="DA123" s="32">
        <f t="shared" si="291"/>
        <v>0.73804445528827445</v>
      </c>
      <c r="DB123" s="32">
        <f t="shared" si="292"/>
        <v>0.72415056371934572</v>
      </c>
      <c r="DC123" s="32">
        <f t="shared" si="293"/>
        <v>0.72990724013808783</v>
      </c>
      <c r="DD123" s="32">
        <f t="shared" si="294"/>
        <v>0.74082711583610994</v>
      </c>
      <c r="DE123" s="32">
        <f t="shared" si="295"/>
        <v>0.66116092392613202</v>
      </c>
      <c r="DF123" s="32">
        <f t="shared" si="296"/>
        <v>0.80672384731419045</v>
      </c>
      <c r="DG123" s="32">
        <f t="shared" si="297"/>
        <v>0.72933904475248745</v>
      </c>
      <c r="DI123">
        <v>2030</v>
      </c>
      <c r="DJ123" s="1">
        <f t="shared" si="271"/>
        <v>21671.426367031298</v>
      </c>
      <c r="DK123">
        <v>340.02975297986126</v>
      </c>
      <c r="DM123">
        <v>2030</v>
      </c>
      <c r="DN123" s="1">
        <f t="shared" si="147"/>
        <v>15690.234100010504</v>
      </c>
      <c r="DO123" s="1">
        <f t="shared" si="148"/>
        <v>15929.249326009036</v>
      </c>
      <c r="DP123" s="1"/>
      <c r="DQ123" s="1"/>
      <c r="DR123" s="3">
        <f t="shared" si="150"/>
        <v>2.6997970325527616</v>
      </c>
      <c r="DS123" s="1"/>
      <c r="DT123" s="1">
        <v>61</v>
      </c>
      <c r="DU123" s="1">
        <f t="shared" si="180"/>
        <v>170</v>
      </c>
      <c r="DV123">
        <v>0.1</v>
      </c>
      <c r="DW123">
        <v>0</v>
      </c>
      <c r="DX123" s="1">
        <v>0</v>
      </c>
      <c r="DY123" s="2">
        <f t="shared" si="181"/>
        <v>2</v>
      </c>
      <c r="EA123">
        <v>170</v>
      </c>
      <c r="EB123">
        <v>2346270.0273838798</v>
      </c>
      <c r="EI123">
        <v>2030</v>
      </c>
      <c r="EM123" s="1">
        <v>5510.0940000000001</v>
      </c>
      <c r="EN123" s="42">
        <f t="shared" si="152"/>
        <v>29844.211382285899</v>
      </c>
      <c r="EO123" s="1">
        <f t="shared" si="153"/>
        <v>24334.117382285898</v>
      </c>
      <c r="EP123" s="3">
        <f t="shared" si="241"/>
        <v>0.89057786755015345</v>
      </c>
      <c r="EU123" s="3">
        <f t="shared" si="155"/>
        <v>0.18462856764479724</v>
      </c>
      <c r="FF123">
        <v>2030</v>
      </c>
      <c r="FH123">
        <f>FJ123*BR123*1000</f>
        <v>6819190.325481113</v>
      </c>
      <c r="FJ123" s="4">
        <f t="shared" si="160"/>
        <v>0.71229168429645784</v>
      </c>
      <c r="FL123">
        <f t="shared" si="162"/>
        <v>3.4457563085190355</v>
      </c>
      <c r="FM123">
        <f t="shared" si="226"/>
        <v>43</v>
      </c>
      <c r="FN123">
        <v>38</v>
      </c>
      <c r="FO123">
        <v>0</v>
      </c>
      <c r="FQ123">
        <v>2030</v>
      </c>
      <c r="FS123">
        <f t="shared" si="164"/>
        <v>5783353.9714859491</v>
      </c>
      <c r="FU123" s="3">
        <f>0.76*EXP(FW123)/(1+EXP(FW123))</f>
        <v>0.74144608831255632</v>
      </c>
      <c r="FW123">
        <f>FW$1+FW$2*FX123+FW$3*FY123+FW$4*FZ123</f>
        <v>3.6879218132192086</v>
      </c>
      <c r="FX123">
        <v>86</v>
      </c>
      <c r="FY123" s="1">
        <v>0</v>
      </c>
      <c r="FZ123" s="41">
        <v>1</v>
      </c>
      <c r="GA123" s="41"/>
      <c r="GB123" s="41"/>
      <c r="GC123">
        <v>2030</v>
      </c>
      <c r="GE123">
        <f t="shared" si="167"/>
        <v>4451134.8750718376</v>
      </c>
      <c r="GG123" s="3">
        <f t="shared" si="169"/>
        <v>0.73804445528827456</v>
      </c>
      <c r="GI123">
        <f t="shared" si="170"/>
        <v>4.6644649185527474</v>
      </c>
      <c r="GJ123">
        <v>86</v>
      </c>
      <c r="GK123" s="39">
        <v>1</v>
      </c>
      <c r="GM123">
        <v>2030</v>
      </c>
      <c r="GO123">
        <f t="shared" si="172"/>
        <v>1419015.5471597111</v>
      </c>
      <c r="GQ123" s="3">
        <f>0.73*EXP(GS123)/(1+EXP(GS123))</f>
        <v>0.72415056371934572</v>
      </c>
      <c r="GS123">
        <f>GS$1+GS$2*GT123+GS$3*GU123+GS$4*GV123</f>
        <v>4.8186540373838467</v>
      </c>
      <c r="GT123">
        <v>86</v>
      </c>
      <c r="GU123">
        <v>0</v>
      </c>
      <c r="GV123" s="39">
        <v>1</v>
      </c>
      <c r="GX123">
        <v>2030</v>
      </c>
      <c r="GZ123">
        <f t="shared" si="175"/>
        <v>2262110.6870769425</v>
      </c>
      <c r="HB123" s="3">
        <f t="shared" si="305"/>
        <v>0.72990724013808772</v>
      </c>
      <c r="HD123">
        <f>HD$1+HD$2*HE123+HD$3*HF123+HD$4*HG123+HD$5*HH123</f>
        <v>4.281099136329078</v>
      </c>
      <c r="HE123" s="39">
        <f t="shared" si="240"/>
        <v>54</v>
      </c>
      <c r="HF123" s="39">
        <f t="shared" si="272"/>
        <v>14</v>
      </c>
      <c r="HG123" s="39">
        <v>11.5</v>
      </c>
      <c r="HH123" s="39"/>
      <c r="HI123">
        <v>2030</v>
      </c>
      <c r="HK123">
        <f t="shared" si="298"/>
        <v>414363.72679453838</v>
      </c>
      <c r="HM123" s="3">
        <f t="shared" si="177"/>
        <v>0.74082711583610983</v>
      </c>
      <c r="HO123">
        <f>HM$1+HM$2*HP123+HM$3*HQ123</f>
        <v>4.3915155276065443</v>
      </c>
      <c r="HP123">
        <v>86</v>
      </c>
      <c r="HQ123">
        <v>0</v>
      </c>
      <c r="HS123">
        <v>2030</v>
      </c>
      <c r="HU123" s="1">
        <f t="shared" si="299"/>
        <v>205860.64627885525</v>
      </c>
      <c r="HW123" s="3">
        <f>0.74*EXP(HY123)/(1+EXP(HY123))</f>
        <v>0.66116092392613202</v>
      </c>
      <c r="HY123">
        <f>HW$1+HW$2*HZ123+HW$3*IA123+HW$4*IB123+HW$5*IC123</f>
        <v>2.1265885022664932</v>
      </c>
      <c r="HZ123">
        <v>24</v>
      </c>
      <c r="IA123">
        <v>63</v>
      </c>
      <c r="IB123">
        <v>0</v>
      </c>
      <c r="IC123" s="37">
        <v>0</v>
      </c>
      <c r="IE123">
        <v>2030</v>
      </c>
      <c r="IG123">
        <f t="shared" si="300"/>
        <v>411518.84159876395</v>
      </c>
      <c r="II123" s="5">
        <f>0.825*EXP(IK123)/(1+EXP(IK123))</f>
        <v>0.80672384731419056</v>
      </c>
      <c r="IK123" s="37">
        <f>IK$1+IK$2*IL123+IK$3*IM123+IK$4*IN123+IK$5*IO123</f>
        <v>3.7873843349609979</v>
      </c>
      <c r="IL123">
        <f t="shared" si="182"/>
        <v>26</v>
      </c>
      <c r="IM123">
        <f t="shared" si="229"/>
        <v>26</v>
      </c>
      <c r="IN123" s="39">
        <v>7</v>
      </c>
      <c r="IO123" s="39">
        <v>27</v>
      </c>
      <c r="IQ123">
        <v>2030</v>
      </c>
      <c r="IS123" s="1">
        <f t="shared" si="306"/>
        <v>21766548.620947711</v>
      </c>
      <c r="IT123" s="1">
        <f t="shared" si="301"/>
        <v>21671426.367031299</v>
      </c>
      <c r="IU123" s="1"/>
      <c r="IV123">
        <v>2030</v>
      </c>
      <c r="IX123" s="3">
        <f t="shared" si="302"/>
        <v>0.72933904475248745</v>
      </c>
      <c r="IY123" s="3">
        <f t="shared" si="303"/>
        <v>0.7242860409030345</v>
      </c>
    </row>
    <row r="124" spans="1:259" x14ac:dyDescent="0.25">
      <c r="Y124" s="1"/>
      <c r="CA124" s="39"/>
      <c r="FJ124" s="4"/>
    </row>
    <row r="125" spans="1:259" x14ac:dyDescent="0.25">
      <c r="FH125" s="1">
        <f>(FH123/FH109-1)*100</f>
        <v>27.847115383248134</v>
      </c>
      <c r="FS125" s="1">
        <f>(FS123/FS109-1)*100</f>
        <v>29.580622119290911</v>
      </c>
      <c r="GE125" s="1">
        <f>(GE123/GE109-1)*100</f>
        <v>26.663706893526683</v>
      </c>
      <c r="GO125" s="1">
        <f>(GO123/GO109-1)*100</f>
        <v>16.913687751105421</v>
      </c>
      <c r="GZ125" s="1">
        <f>(GZ123/GZ109-1)*100</f>
        <v>25.685204674791983</v>
      </c>
      <c r="HK125" s="1">
        <f>(HK123/HK109-1)*100</f>
        <v>10.212854602628774</v>
      </c>
      <c r="HU125" s="1">
        <f>(HU123/HU109-1)*100</f>
        <v>32.902041157971155</v>
      </c>
      <c r="IG125" s="1">
        <f>(IG123/IG109-1)*100</f>
        <v>30.379308333482214</v>
      </c>
      <c r="IS125" s="1">
        <f>(IS123/IS109-1)*100</f>
        <v>26.762115289856791</v>
      </c>
    </row>
    <row r="126" spans="1:259" x14ac:dyDescent="0.25">
      <c r="CB126" s="39" t="s">
        <v>120</v>
      </c>
      <c r="CC126" s="39">
        <v>0.30412581132525135</v>
      </c>
      <c r="CD126" s="39">
        <v>0.25159894171158598</v>
      </c>
      <c r="CE126" s="39">
        <v>0.21004099990126351</v>
      </c>
      <c r="CF126" s="39">
        <v>6.5304389351591594E-2</v>
      </c>
      <c r="CG126" s="39">
        <v>0.12566641322699074</v>
      </c>
      <c r="CH126" s="39">
        <v>1.8640130673052164E-2</v>
      </c>
      <c r="CI126" s="39">
        <v>1.0376484606452362E-2</v>
      </c>
      <c r="CJ126" s="39">
        <v>1.6822759816598809E-2</v>
      </c>
      <c r="CK126" s="39">
        <v>1</v>
      </c>
    </row>
    <row r="127" spans="1:259" x14ac:dyDescent="0.25">
      <c r="AS127" s="1"/>
      <c r="AT127" s="1"/>
      <c r="CB127" s="39" t="s">
        <v>119</v>
      </c>
      <c r="CC127" s="39">
        <f>CC112</f>
        <v>0.31905020637747228</v>
      </c>
      <c r="CD127" s="39">
        <f>CD112</f>
        <v>0.25994668779057062</v>
      </c>
      <c r="CE127" s="39">
        <f>CE112</f>
        <v>0.20098901622165719</v>
      </c>
      <c r="CF127" s="39">
        <f>CF126</f>
        <v>6.5304389351591594E-2</v>
      </c>
      <c r="CG127" s="39">
        <f>CG112</f>
        <v>0.10328333960344117</v>
      </c>
      <c r="CH127" s="39">
        <f>CH126</f>
        <v>1.8640130673052164E-2</v>
      </c>
      <c r="CI127" s="39">
        <f>CI126</f>
        <v>1.0376484606452362E-2</v>
      </c>
      <c r="CJ127" s="39">
        <v>1.7000000000000001E-2</v>
      </c>
      <c r="CK127" s="39">
        <f>SUM(CC127:CJ127)</f>
        <v>0.99459025462423734</v>
      </c>
    </row>
    <row r="128" spans="1:259" x14ac:dyDescent="0.25">
      <c r="AS128" s="1"/>
      <c r="AT128" s="1"/>
      <c r="AU128" s="39"/>
      <c r="AV128" s="39"/>
      <c r="AW128" s="39"/>
      <c r="AX128" s="39"/>
      <c r="CB128" s="39" t="s">
        <v>121</v>
      </c>
      <c r="CC128" s="39">
        <f>CC127/$CK127</f>
        <v>0.32078557465658208</v>
      </c>
      <c r="CD128" s="39">
        <f t="shared" ref="CD128:CJ128" si="336">CD127/$CK127</f>
        <v>0.2613605819903998</v>
      </c>
      <c r="CE128" s="39">
        <f t="shared" si="336"/>
        <v>0.20208222962891603</v>
      </c>
      <c r="CF128" s="39">
        <f t="shared" si="336"/>
        <v>6.5659591020489155E-2</v>
      </c>
      <c r="CG128" s="39">
        <f t="shared" si="336"/>
        <v>0.10384511523538131</v>
      </c>
      <c r="CH128" s="39">
        <f t="shared" si="336"/>
        <v>1.8741517510740668E-2</v>
      </c>
      <c r="CI128" s="39">
        <f t="shared" si="336"/>
        <v>1.0432924069191354E-2</v>
      </c>
      <c r="CJ128" s="39">
        <f t="shared" si="336"/>
        <v>1.7092465888299612E-2</v>
      </c>
      <c r="CK128" s="39">
        <f>SUM(CC128:CJ128)</f>
        <v>1</v>
      </c>
    </row>
    <row r="129" spans="45:50" x14ac:dyDescent="0.25">
      <c r="AS129" s="1"/>
      <c r="AT129" s="1"/>
      <c r="AU129" s="39"/>
      <c r="AV129" s="39"/>
      <c r="AW129" s="39"/>
      <c r="AX129" s="39"/>
    </row>
    <row r="130" spans="45:50" x14ac:dyDescent="0.25">
      <c r="AS130" s="1"/>
      <c r="AT130" s="1"/>
      <c r="AU130" s="39"/>
      <c r="AV130" s="39"/>
      <c r="AW130" s="39"/>
      <c r="AX130" s="39"/>
    </row>
    <row r="131" spans="45:50" x14ac:dyDescent="0.25">
      <c r="AS131" s="1"/>
      <c r="AT131" s="1"/>
      <c r="AU131" s="39"/>
      <c r="AV131" s="39"/>
      <c r="AW131" s="39"/>
      <c r="AX131" s="39"/>
    </row>
    <row r="132" spans="45:50" x14ac:dyDescent="0.25">
      <c r="AS132" s="1"/>
      <c r="AT132" s="1"/>
      <c r="AU132" s="39"/>
      <c r="AV132" s="39"/>
      <c r="AW132" s="39"/>
      <c r="AX132" s="39"/>
    </row>
    <row r="133" spans="45:50" x14ac:dyDescent="0.25">
      <c r="AS133" s="1"/>
      <c r="AT133" s="1"/>
      <c r="AU133" s="39"/>
      <c r="AV133" s="39"/>
      <c r="AW133" s="39"/>
      <c r="AX133" s="39"/>
    </row>
    <row r="134" spans="45:50" x14ac:dyDescent="0.25">
      <c r="AU134" s="39"/>
      <c r="AV134" s="39"/>
      <c r="AW134" s="39"/>
      <c r="AX134" s="39"/>
    </row>
    <row r="135" spans="45:50" x14ac:dyDescent="0.25">
      <c r="AU135" s="39"/>
      <c r="AV135" s="39"/>
      <c r="AW135" s="39"/>
      <c r="AX135" s="39"/>
    </row>
    <row r="136" spans="45:50" x14ac:dyDescent="0.25">
      <c r="AU136" s="39"/>
      <c r="AV136" s="39"/>
      <c r="AW136" s="39"/>
      <c r="AX136" s="39"/>
    </row>
    <row r="137" spans="45:50" x14ac:dyDescent="0.25">
      <c r="AU137" s="39"/>
      <c r="AV137" s="39"/>
      <c r="AW137" s="39"/>
      <c r="AX137" s="39"/>
    </row>
    <row r="138" spans="45:50" x14ac:dyDescent="0.25">
      <c r="AU138" s="39"/>
      <c r="AV138" s="39"/>
      <c r="AW138" s="39"/>
      <c r="AX138" s="39"/>
    </row>
    <row r="139" spans="45:50" x14ac:dyDescent="0.25">
      <c r="AU139" s="39"/>
      <c r="AV139" s="39"/>
      <c r="AW139" s="39"/>
      <c r="AX139" s="39"/>
    </row>
    <row r="140" spans="45:50" x14ac:dyDescent="0.25">
      <c r="AU140" s="39"/>
      <c r="AV140" s="39"/>
      <c r="AW140" s="39"/>
      <c r="AX140" s="39"/>
    </row>
    <row r="141" spans="45:50" x14ac:dyDescent="0.25">
      <c r="AU141" s="39"/>
      <c r="AV141" s="39"/>
      <c r="AW141" s="39"/>
      <c r="AX141" s="39"/>
    </row>
    <row r="142" spans="45:50" x14ac:dyDescent="0.25">
      <c r="AU142" s="39"/>
      <c r="AV142" s="39"/>
      <c r="AW142" s="39"/>
      <c r="AX142" s="39"/>
    </row>
    <row r="143" spans="45:50" x14ac:dyDescent="0.25">
      <c r="AU143" s="39"/>
      <c r="AV143" s="39"/>
      <c r="AW143" s="39"/>
      <c r="AX143" s="39"/>
    </row>
    <row r="144" spans="45:50" x14ac:dyDescent="0.25">
      <c r="AU144" s="39"/>
      <c r="AV144" s="39"/>
      <c r="AW144" s="39"/>
      <c r="AX144" s="39"/>
    </row>
    <row r="145" spans="47:50" x14ac:dyDescent="0.25">
      <c r="AU145" s="39"/>
      <c r="AV145" s="39"/>
      <c r="AW145" s="39"/>
      <c r="AX145" s="39"/>
    </row>
    <row r="161" spans="1:139" x14ac:dyDescent="0.25">
      <c r="A161" s="11"/>
      <c r="DI161" s="11"/>
      <c r="DM161" s="11"/>
      <c r="EI161" s="11"/>
    </row>
    <row r="162" spans="1:139" x14ac:dyDescent="0.25">
      <c r="A162" s="11"/>
      <c r="DI162" s="11"/>
      <c r="DM162" s="11"/>
      <c r="EI162" s="11"/>
    </row>
    <row r="163" spans="1:139" x14ac:dyDescent="0.25">
      <c r="A163" s="11"/>
      <c r="DI163" s="11"/>
      <c r="DM163" s="11"/>
      <c r="EI163" s="11"/>
    </row>
    <row r="164" spans="1:139" x14ac:dyDescent="0.25">
      <c r="A164" s="11"/>
      <c r="DI164" s="11"/>
      <c r="DM164" s="11"/>
      <c r="EI164" s="11"/>
    </row>
    <row r="165" spans="1:139" x14ac:dyDescent="0.25">
      <c r="A165" s="11"/>
      <c r="DI165" s="11"/>
      <c r="DM165" s="11"/>
      <c r="EI165" s="11"/>
    </row>
    <row r="176" spans="1:139" x14ac:dyDescent="0.25">
      <c r="BM176" s="1"/>
    </row>
    <row r="177" spans="47:65" x14ac:dyDescent="0.25">
      <c r="BM177" s="1"/>
    </row>
    <row r="178" spans="47:65" x14ac:dyDescent="0.25">
      <c r="BM178" s="1"/>
    </row>
    <row r="179" spans="47:65" x14ac:dyDescent="0.25">
      <c r="BM179" s="3"/>
    </row>
    <row r="180" spans="47:65" x14ac:dyDescent="0.25">
      <c r="BM180" s="3"/>
    </row>
    <row r="181" spans="47:65" x14ac:dyDescent="0.25">
      <c r="BM181" s="3"/>
    </row>
    <row r="182" spans="47:65" x14ac:dyDescent="0.25">
      <c r="BM182" s="3"/>
    </row>
    <row r="183" spans="47:65" x14ac:dyDescent="0.25">
      <c r="BM183" s="3"/>
    </row>
    <row r="184" spans="47:65" x14ac:dyDescent="0.25">
      <c r="BM184" s="3"/>
    </row>
    <row r="185" spans="47:65" x14ac:dyDescent="0.25">
      <c r="BM185" s="3"/>
    </row>
    <row r="186" spans="47:65" x14ac:dyDescent="0.25">
      <c r="BM186" s="1"/>
    </row>
    <row r="187" spans="47:65" x14ac:dyDescent="0.25">
      <c r="BM187" s="1"/>
    </row>
    <row r="188" spans="47:65" x14ac:dyDescent="0.25">
      <c r="BM188" s="1"/>
    </row>
    <row r="189" spans="47:65" x14ac:dyDescent="0.25">
      <c r="BM189" s="1"/>
    </row>
    <row r="191" spans="47:65" x14ac:dyDescent="0.25">
      <c r="AU191" s="39"/>
      <c r="AV191" s="39"/>
      <c r="AW191" s="39"/>
      <c r="AX191" s="39"/>
      <c r="AY191" s="39"/>
      <c r="AZ191" s="39"/>
      <c r="BA191" s="39"/>
    </row>
    <row r="192" spans="47:65" x14ac:dyDescent="0.25">
      <c r="AU192" s="39"/>
      <c r="AV192" s="39"/>
      <c r="AW192" s="39"/>
      <c r="AX192" s="39"/>
      <c r="AY192" s="39"/>
      <c r="AZ192" s="39"/>
      <c r="BA192" s="39"/>
      <c r="BD192" t="s">
        <v>12</v>
      </c>
      <c r="BE192" t="s">
        <v>13</v>
      </c>
      <c r="BF192" t="s">
        <v>14</v>
      </c>
      <c r="BG192" t="s">
        <v>15</v>
      </c>
      <c r="BH192" t="s">
        <v>16</v>
      </c>
      <c r="BI192" t="s">
        <v>17</v>
      </c>
      <c r="BJ192" t="s">
        <v>18</v>
      </c>
      <c r="BK192" t="s">
        <v>19</v>
      </c>
      <c r="BL192" t="s">
        <v>20</v>
      </c>
    </row>
    <row r="193" spans="47:64" x14ac:dyDescent="0.25">
      <c r="AU193" s="39"/>
      <c r="AV193" s="39"/>
      <c r="AW193" s="39"/>
      <c r="AX193" s="39"/>
      <c r="AY193" s="39"/>
      <c r="AZ193" s="39"/>
      <c r="BA193" s="39"/>
      <c r="BC193">
        <v>2000</v>
      </c>
      <c r="BD193">
        <v>4534130</v>
      </c>
      <c r="BE193">
        <v>3440181</v>
      </c>
      <c r="BF193">
        <v>2256206</v>
      </c>
      <c r="BG193">
        <v>1004766</v>
      </c>
      <c r="BH193">
        <v>1224174</v>
      </c>
      <c r="BI193">
        <v>302348</v>
      </c>
      <c r="BJ193">
        <v>116594</v>
      </c>
      <c r="BK193">
        <v>232729</v>
      </c>
      <c r="BL193">
        <f>SUM(BD193:BK193)</f>
        <v>13111128</v>
      </c>
    </row>
    <row r="194" spans="47:64" x14ac:dyDescent="0.25">
      <c r="AU194" s="39"/>
      <c r="AV194" s="39"/>
      <c r="AW194" s="39"/>
      <c r="AX194" s="39"/>
      <c r="AY194" s="39"/>
      <c r="AZ194" s="39"/>
      <c r="BA194" s="39"/>
      <c r="BC194">
        <v>2001</v>
      </c>
      <c r="BD194">
        <v>4475699</v>
      </c>
      <c r="BE194">
        <v>3850744</v>
      </c>
      <c r="BF194">
        <v>2202826</v>
      </c>
      <c r="BG194">
        <v>1098938</v>
      </c>
      <c r="BH194">
        <v>1362684</v>
      </c>
      <c r="BI194">
        <v>306754</v>
      </c>
      <c r="BJ194">
        <v>172865</v>
      </c>
      <c r="BK194">
        <v>236325</v>
      </c>
      <c r="BL194">
        <f>SUM(BD194:BK194)</f>
        <v>13706835</v>
      </c>
    </row>
    <row r="195" spans="47:64" x14ac:dyDescent="0.25">
      <c r="AU195" s="39"/>
      <c r="AV195" s="39"/>
      <c r="AW195" s="39"/>
      <c r="AX195" s="39"/>
      <c r="AY195" s="39"/>
      <c r="AZ195" s="39"/>
      <c r="BA195" s="39"/>
      <c r="BC195">
        <v>2002</v>
      </c>
      <c r="BD195">
        <v>4607157</v>
      </c>
      <c r="BE195">
        <v>3953527</v>
      </c>
      <c r="BF195">
        <v>2306640</v>
      </c>
      <c r="BG195">
        <v>1130456</v>
      </c>
      <c r="BH195">
        <v>1421801</v>
      </c>
      <c r="BI195">
        <v>326002</v>
      </c>
      <c r="BJ195">
        <v>175383</v>
      </c>
      <c r="BK195">
        <v>240880</v>
      </c>
      <c r="BL195">
        <f>SUM(BD195:BK195)</f>
        <v>14161846</v>
      </c>
    </row>
    <row r="196" spans="47:64" x14ac:dyDescent="0.25">
      <c r="AU196" s="39"/>
      <c r="AV196" s="39"/>
      <c r="AW196" s="39"/>
      <c r="AX196" s="39"/>
      <c r="AY196" s="39"/>
      <c r="AZ196" s="39"/>
      <c r="BA196" s="39"/>
      <c r="BC196" s="15">
        <v>2003</v>
      </c>
    </row>
    <row r="197" spans="47:64" x14ac:dyDescent="0.25">
      <c r="AU197" s="39"/>
      <c r="AV197" s="39"/>
      <c r="AW197" s="39"/>
      <c r="AX197" s="39"/>
      <c r="AY197" s="39"/>
      <c r="AZ197" s="39"/>
      <c r="BA197" s="39"/>
      <c r="BC197" s="15">
        <v>2004</v>
      </c>
    </row>
    <row r="198" spans="47:64" x14ac:dyDescent="0.25">
      <c r="AU198" s="39"/>
      <c r="AV198" s="39"/>
      <c r="AW198" s="39"/>
      <c r="AX198" s="39"/>
      <c r="AY198" s="39"/>
      <c r="AZ198" s="39"/>
      <c r="BA198" s="39"/>
      <c r="BC198" s="15">
        <v>2005</v>
      </c>
    </row>
    <row r="199" spans="47:64" x14ac:dyDescent="0.25">
      <c r="AU199" s="39"/>
      <c r="AV199" s="39"/>
      <c r="AW199" s="39"/>
      <c r="AX199" s="39"/>
      <c r="AY199" s="39"/>
      <c r="AZ199" s="39"/>
      <c r="BA199" s="39"/>
      <c r="BC199" s="15">
        <v>2006</v>
      </c>
    </row>
    <row r="200" spans="47:64" x14ac:dyDescent="0.25">
      <c r="AU200" s="39"/>
      <c r="AV200" s="39"/>
      <c r="AW200" s="39"/>
      <c r="AX200" s="39"/>
      <c r="AY200" s="39"/>
      <c r="AZ200" s="39"/>
      <c r="BA200" s="39"/>
      <c r="BC200" s="15">
        <v>2007</v>
      </c>
    </row>
    <row r="201" spans="47:64" x14ac:dyDescent="0.25">
      <c r="AU201" s="39"/>
      <c r="AV201" s="39"/>
      <c r="AW201" s="39"/>
      <c r="AX201" s="39"/>
      <c r="AY201" s="39"/>
      <c r="AZ201" s="39"/>
      <c r="BA201" s="39"/>
      <c r="BC201" s="15">
        <v>2008</v>
      </c>
    </row>
    <row r="202" spans="47:64" x14ac:dyDescent="0.25">
      <c r="AU202" s="39"/>
      <c r="AV202" s="39"/>
      <c r="AW202" s="39"/>
      <c r="AX202" s="39"/>
      <c r="AY202" s="39"/>
      <c r="AZ202" s="39"/>
      <c r="BA202" s="39"/>
      <c r="BC202" s="15">
        <v>2009</v>
      </c>
    </row>
    <row r="203" spans="47:64" x14ac:dyDescent="0.25">
      <c r="AU203" s="39"/>
      <c r="AV203" s="39"/>
      <c r="AW203" s="39"/>
      <c r="AX203" s="39"/>
      <c r="AY203" s="39"/>
      <c r="AZ203" s="39"/>
      <c r="BA203" s="39"/>
      <c r="BC203">
        <v>2010</v>
      </c>
      <c r="BD203">
        <v>4791490</v>
      </c>
      <c r="BE203">
        <v>3978322</v>
      </c>
      <c r="BF203">
        <v>3132341</v>
      </c>
      <c r="BG203">
        <v>1130920</v>
      </c>
      <c r="BH203">
        <v>1564341</v>
      </c>
      <c r="BI203">
        <v>363291</v>
      </c>
      <c r="BJ203">
        <v>132561</v>
      </c>
      <c r="BK203">
        <v>287134</v>
      </c>
      <c r="BL203">
        <f>SUM(BD203:BK203)</f>
        <v>15380400</v>
      </c>
    </row>
    <row r="204" spans="47:64" x14ac:dyDescent="0.25">
      <c r="AU204" s="39"/>
      <c r="AV204" s="39"/>
      <c r="AW204" s="39"/>
      <c r="AX204" s="39"/>
      <c r="AY204" s="39"/>
      <c r="AZ204" s="39"/>
      <c r="BA204" s="39"/>
      <c r="BC204">
        <v>2011</v>
      </c>
      <c r="BD204">
        <v>4893688</v>
      </c>
      <c r="BE204">
        <v>4060582</v>
      </c>
      <c r="BF204">
        <v>3240939</v>
      </c>
      <c r="BG204">
        <v>1138713</v>
      </c>
      <c r="BH204">
        <v>1603747</v>
      </c>
      <c r="BI204">
        <v>367296</v>
      </c>
      <c r="BJ204">
        <v>133035</v>
      </c>
      <c r="BK204">
        <v>294174</v>
      </c>
      <c r="BL204">
        <f>SUM(BD204:BK204)</f>
        <v>15732174</v>
      </c>
    </row>
    <row r="205" spans="47:64" x14ac:dyDescent="0.25">
      <c r="AU205" s="39"/>
      <c r="AV205" s="39"/>
      <c r="AW205" s="39"/>
      <c r="AX205" s="39"/>
      <c r="AY205" s="39"/>
      <c r="AZ205" s="39"/>
      <c r="BA205" s="39"/>
      <c r="BC205">
        <v>2012</v>
      </c>
      <c r="BD205">
        <v>4984973</v>
      </c>
      <c r="BE205">
        <v>4135725</v>
      </c>
      <c r="BF205">
        <v>3301004</v>
      </c>
      <c r="BG205">
        <v>1151821</v>
      </c>
      <c r="BH205">
        <v>1648973</v>
      </c>
      <c r="BI205">
        <v>365359</v>
      </c>
      <c r="BJ205">
        <v>138077</v>
      </c>
      <c r="BK205">
        <v>301841</v>
      </c>
      <c r="BL205">
        <f>SUM(BD205:BK205)</f>
        <v>16027773</v>
      </c>
    </row>
    <row r="206" spans="47:64" x14ac:dyDescent="0.25">
      <c r="AU206" s="39"/>
      <c r="AV206" s="39"/>
      <c r="AW206" s="39"/>
      <c r="AX206" s="39"/>
      <c r="AY206" s="39"/>
      <c r="AZ206" s="39"/>
      <c r="BA206" s="39"/>
      <c r="BC206">
        <v>2013</v>
      </c>
      <c r="BD206">
        <v>5060762</v>
      </c>
      <c r="BE206">
        <v>4216265</v>
      </c>
      <c r="BF206">
        <v>3374824</v>
      </c>
      <c r="BG206">
        <v>1183292</v>
      </c>
      <c r="BH206">
        <v>1703970</v>
      </c>
      <c r="BI206">
        <v>365295</v>
      </c>
      <c r="BJ206">
        <v>142571</v>
      </c>
      <c r="BK206">
        <v>307834</v>
      </c>
      <c r="BL206">
        <f>SUM(BD206:BK206)</f>
        <v>16354813</v>
      </c>
    </row>
    <row r="207" spans="47:64" x14ac:dyDescent="0.25">
      <c r="AU207" s="39"/>
      <c r="AV207" s="39"/>
      <c r="AW207" s="39"/>
      <c r="AX207" s="39"/>
      <c r="AY207" s="39"/>
      <c r="AZ207" s="39"/>
      <c r="BA207" s="39"/>
    </row>
    <row r="208" spans="47:64" x14ac:dyDescent="0.25">
      <c r="AU208" s="39"/>
      <c r="AV208" s="39"/>
      <c r="AW208" s="39"/>
      <c r="AX208" s="39"/>
      <c r="AY208" s="39"/>
      <c r="AZ208" s="39"/>
      <c r="BA208" s="39"/>
    </row>
    <row r="209" spans="47:53" x14ac:dyDescent="0.25">
      <c r="AU209" s="39"/>
      <c r="AV209" s="39"/>
      <c r="AW209" s="39"/>
      <c r="AX209" s="39"/>
      <c r="AY209" s="39"/>
      <c r="AZ209" s="39"/>
      <c r="BA209" s="39"/>
    </row>
    <row r="210" spans="47:53" x14ac:dyDescent="0.25">
      <c r="AU210" s="39"/>
      <c r="AV210" s="39"/>
      <c r="AW210" s="39"/>
      <c r="AX210" s="39"/>
      <c r="AY210" s="39"/>
      <c r="AZ210" s="39"/>
      <c r="BA210" s="39"/>
    </row>
    <row r="211" spans="47:53" x14ac:dyDescent="0.25">
      <c r="AU211" s="39"/>
      <c r="AV211" s="39"/>
      <c r="AW211" s="39"/>
      <c r="AX211" s="39"/>
      <c r="AY211" s="39"/>
      <c r="AZ211" s="39"/>
      <c r="BA211" s="39"/>
    </row>
    <row r="212" spans="47:53" x14ac:dyDescent="0.25">
      <c r="AU212" s="39"/>
      <c r="AV212" s="39"/>
      <c r="AW212" s="39"/>
      <c r="AX212" s="39"/>
      <c r="AY212" s="39"/>
      <c r="AZ212" s="39"/>
      <c r="BA212" s="39"/>
    </row>
    <row r="213" spans="47:53" x14ac:dyDescent="0.25">
      <c r="AU213" s="39"/>
      <c r="AV213" s="39"/>
      <c r="AW213" s="39"/>
      <c r="AX213" s="39"/>
      <c r="AY213" s="39"/>
      <c r="AZ213" s="39"/>
      <c r="BA213" s="39"/>
    </row>
    <row r="214" spans="47:53" x14ac:dyDescent="0.25">
      <c r="AU214" s="39"/>
      <c r="AV214" s="39"/>
      <c r="AW214" s="39"/>
      <c r="AX214" s="39"/>
      <c r="AY214" s="39"/>
      <c r="AZ214" s="39"/>
      <c r="BA214" s="39"/>
    </row>
    <row r="215" spans="47:53" x14ac:dyDescent="0.25">
      <c r="AU215" s="39"/>
      <c r="AV215" s="39"/>
      <c r="AW215" s="39"/>
      <c r="AX215" s="39"/>
      <c r="AY215" s="39"/>
      <c r="AZ215" s="39"/>
      <c r="BA215" s="39"/>
    </row>
    <row r="216" spans="47:53" x14ac:dyDescent="0.25">
      <c r="AU216" s="39"/>
      <c r="AV216" s="39"/>
      <c r="AW216" s="39"/>
      <c r="AX216" s="39"/>
      <c r="AY216" s="39"/>
      <c r="AZ216" s="39"/>
      <c r="BA216" s="39"/>
    </row>
    <row r="217" spans="47:53" x14ac:dyDescent="0.25">
      <c r="AU217" s="39"/>
      <c r="AV217" s="39"/>
      <c r="AW217" s="39"/>
      <c r="AX217" s="39"/>
      <c r="AY217" s="39"/>
      <c r="AZ217" s="39"/>
      <c r="BA217" s="39"/>
    </row>
    <row r="218" spans="47:53" x14ac:dyDescent="0.25">
      <c r="AU218" s="39"/>
      <c r="AV218" s="39"/>
      <c r="AW218" s="39"/>
      <c r="AX218" s="39"/>
      <c r="AY218" s="39"/>
      <c r="AZ218" s="39"/>
      <c r="BA218" s="39"/>
    </row>
    <row r="219" spans="47:53" x14ac:dyDescent="0.25">
      <c r="AU219" s="39"/>
      <c r="AV219" s="39"/>
      <c r="AW219" s="39"/>
      <c r="AX219" s="39"/>
      <c r="AY219" s="39"/>
      <c r="AZ219" s="39"/>
      <c r="BA219" s="39"/>
    </row>
    <row r="220" spans="47:53" x14ac:dyDescent="0.25">
      <c r="AU220" s="39"/>
      <c r="AV220" s="39"/>
      <c r="AW220" s="39"/>
      <c r="AX220" s="39"/>
      <c r="AY220" s="39"/>
      <c r="AZ220" s="39"/>
      <c r="BA220" s="39"/>
    </row>
    <row r="221" spans="47:53" x14ac:dyDescent="0.25">
      <c r="AU221" s="39"/>
      <c r="AV221" s="39"/>
      <c r="AW221" s="39"/>
      <c r="AX221" s="39"/>
      <c r="AY221" s="39"/>
      <c r="AZ221" s="39"/>
      <c r="BA221" s="39"/>
    </row>
    <row r="222" spans="47:53" x14ac:dyDescent="0.25">
      <c r="AU222" s="39"/>
      <c r="AV222" s="39"/>
      <c r="AW222" s="39"/>
      <c r="AX222" s="39"/>
      <c r="AY222" s="39"/>
      <c r="AZ222" s="39"/>
      <c r="BA222" s="39"/>
    </row>
    <row r="223" spans="47:53" x14ac:dyDescent="0.25">
      <c r="AU223" s="39"/>
      <c r="AV223" s="39"/>
      <c r="AW223" s="39"/>
      <c r="AX223" s="39"/>
      <c r="AY223" s="39"/>
      <c r="AZ223" s="39"/>
      <c r="BA223" s="39"/>
    </row>
    <row r="224" spans="47:53" x14ac:dyDescent="0.25">
      <c r="AU224" s="39"/>
      <c r="AV224" s="39"/>
      <c r="AW224" s="39"/>
      <c r="AX224" s="39"/>
      <c r="AY224" s="39"/>
      <c r="AZ224" s="39"/>
      <c r="BA224" s="39"/>
    </row>
    <row r="225" spans="2:64" x14ac:dyDescent="0.25">
      <c r="AU225" s="39"/>
      <c r="AV225" s="39"/>
      <c r="AW225" s="39"/>
      <c r="AX225" s="39"/>
      <c r="AY225" s="39"/>
      <c r="AZ225" s="39"/>
      <c r="BA225" s="39"/>
    </row>
    <row r="226" spans="2:64" x14ac:dyDescent="0.25">
      <c r="AU226" s="39"/>
      <c r="AV226" s="39"/>
      <c r="AW226" s="39"/>
      <c r="AX226" s="39"/>
      <c r="AY226" s="39"/>
      <c r="AZ226" s="39"/>
      <c r="BA226" s="39"/>
    </row>
    <row r="227" spans="2:64" x14ac:dyDescent="0.25">
      <c r="AU227" s="39"/>
      <c r="AV227" s="39"/>
      <c r="AW227" s="39"/>
      <c r="AX227" s="39"/>
      <c r="AY227" s="39"/>
      <c r="AZ227" s="39"/>
      <c r="BA227" s="39"/>
    </row>
    <row r="228" spans="2:64" x14ac:dyDescent="0.25">
      <c r="AU228" s="39"/>
      <c r="AV228" s="39"/>
      <c r="AW228" s="39"/>
      <c r="AX228" s="39"/>
      <c r="AY228" s="39"/>
      <c r="AZ228" s="39"/>
      <c r="BA228" s="39"/>
    </row>
    <row r="229" spans="2:64" x14ac:dyDescent="0.25">
      <c r="AU229" s="39"/>
      <c r="AV229" s="39"/>
      <c r="AW229" s="39"/>
      <c r="AX229" s="39"/>
      <c r="AY229" s="39"/>
      <c r="AZ229" s="39"/>
      <c r="BA229" s="39"/>
    </row>
    <row r="230" spans="2:64" x14ac:dyDescent="0.25">
      <c r="AU230" s="39"/>
      <c r="AV230" s="39"/>
      <c r="AW230" s="39"/>
      <c r="AX230" s="39"/>
      <c r="AY230" s="39"/>
      <c r="AZ230" s="39"/>
      <c r="BA230" s="39"/>
    </row>
    <row r="231" spans="2:64" x14ac:dyDescent="0.25">
      <c r="AU231" s="39"/>
      <c r="AV231" s="39"/>
      <c r="AW231" s="39"/>
      <c r="AX231" s="39"/>
      <c r="AY231" s="39"/>
      <c r="AZ231" s="39"/>
      <c r="BA231" s="39"/>
    </row>
    <row r="232" spans="2:64" x14ac:dyDescent="0.25">
      <c r="AU232" s="39"/>
      <c r="AV232" s="39"/>
      <c r="AW232" s="39"/>
      <c r="AX232" s="39"/>
      <c r="AY232" s="39"/>
      <c r="AZ232" s="39"/>
      <c r="BA232" s="39"/>
    </row>
    <row r="233" spans="2:64" x14ac:dyDescent="0.25">
      <c r="Q233"/>
      <c r="AU233" s="39"/>
      <c r="AV233" s="39"/>
      <c r="AW233" s="39"/>
      <c r="AX233" s="39"/>
      <c r="AY233" s="39"/>
      <c r="AZ233" s="39"/>
      <c r="BA233" s="39"/>
    </row>
    <row r="234" spans="2:64" x14ac:dyDescent="0.25">
      <c r="L234" s="21"/>
      <c r="M234" s="21"/>
      <c r="N234" s="21"/>
      <c r="O234" s="21"/>
      <c r="P234" s="21"/>
      <c r="Q234" s="21"/>
      <c r="R234" s="21"/>
      <c r="S234" s="21"/>
      <c r="T234" s="21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</row>
    <row r="235" spans="2:64" x14ac:dyDescent="0.25">
      <c r="L235" s="21"/>
      <c r="M235" s="21"/>
      <c r="N235" s="21"/>
      <c r="O235" s="21"/>
      <c r="P235" s="21"/>
      <c r="Q235" s="21"/>
      <c r="R235" s="21"/>
      <c r="S235" s="21"/>
      <c r="T235" s="21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</row>
    <row r="236" spans="2:64" x14ac:dyDescent="0.25">
      <c r="B236" s="1"/>
      <c r="C236" s="1"/>
      <c r="D236" s="1"/>
      <c r="E236" s="1"/>
      <c r="F236" s="1"/>
      <c r="G236" s="1"/>
      <c r="H236" s="1"/>
      <c r="I236" s="1"/>
      <c r="M236" s="1"/>
      <c r="N236" s="1"/>
      <c r="O236" s="1"/>
      <c r="P236" s="1"/>
      <c r="R236" s="1"/>
      <c r="S236" s="1"/>
      <c r="T236" s="1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</row>
    <row r="237" spans="2:64" x14ac:dyDescent="0.25">
      <c r="B237" s="1"/>
      <c r="C237" s="1"/>
      <c r="D237" s="1"/>
      <c r="E237" s="1"/>
      <c r="F237" s="1"/>
      <c r="G237" s="1"/>
      <c r="H237" s="1"/>
      <c r="I237" s="1"/>
      <c r="M237" s="1"/>
      <c r="N237" s="1"/>
      <c r="O237" s="1"/>
      <c r="P237" s="1"/>
      <c r="R237" s="1"/>
      <c r="S237" s="1"/>
      <c r="T237" s="1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</row>
    <row r="238" spans="2:64" x14ac:dyDescent="0.25">
      <c r="B238" s="1"/>
      <c r="C238" s="1"/>
      <c r="D238" s="1"/>
      <c r="E238" s="1"/>
      <c r="F238" s="1"/>
      <c r="G238" s="1"/>
      <c r="H238" s="1"/>
      <c r="I238" s="1"/>
      <c r="M238" s="1"/>
      <c r="N238" s="1"/>
      <c r="O238" s="1"/>
      <c r="P238" s="1"/>
      <c r="R238" s="1"/>
      <c r="S238" s="1"/>
      <c r="T238" s="1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</row>
    <row r="239" spans="2:64" x14ac:dyDescent="0.25">
      <c r="B239" s="1"/>
      <c r="C239" s="1"/>
      <c r="D239" s="1"/>
      <c r="E239" s="1"/>
      <c r="F239" s="1"/>
      <c r="G239" s="1"/>
      <c r="H239" s="1"/>
      <c r="I239" s="1"/>
      <c r="M239" s="1"/>
      <c r="N239" s="1"/>
      <c r="O239" s="1"/>
      <c r="P239" s="1"/>
      <c r="R239" s="1"/>
      <c r="S239" s="1"/>
      <c r="T239" s="1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</row>
    <row r="240" spans="2:64" x14ac:dyDescent="0.25">
      <c r="B240" s="1"/>
      <c r="C240" s="1"/>
      <c r="D240" s="1"/>
      <c r="E240" s="1"/>
      <c r="F240" s="1"/>
      <c r="G240" s="1"/>
      <c r="H240" s="1"/>
      <c r="I240" s="1"/>
      <c r="M240" s="1"/>
      <c r="N240" s="1"/>
      <c r="O240" s="1"/>
      <c r="P240" s="1"/>
      <c r="R240" s="1"/>
      <c r="S240" s="1"/>
      <c r="T240" s="1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</row>
    <row r="241" spans="2:64" x14ac:dyDescent="0.25">
      <c r="B241" s="1"/>
      <c r="C241" s="1"/>
      <c r="D241" s="1"/>
      <c r="E241" s="1"/>
      <c r="F241" s="1"/>
      <c r="G241" s="1"/>
      <c r="H241" s="1"/>
      <c r="I241" s="1"/>
      <c r="M241" s="1"/>
      <c r="N241" s="1"/>
      <c r="O241" s="1"/>
      <c r="P241" s="1"/>
      <c r="R241" s="1"/>
      <c r="S241" s="1"/>
      <c r="T241" s="1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</row>
    <row r="242" spans="2:64" x14ac:dyDescent="0.25">
      <c r="B242" s="1"/>
      <c r="C242" s="1"/>
      <c r="D242" s="1"/>
      <c r="E242" s="1"/>
      <c r="F242" s="1"/>
      <c r="G242" s="1"/>
      <c r="H242" s="1"/>
      <c r="I242" s="1"/>
      <c r="M242" s="1"/>
      <c r="N242" s="1"/>
      <c r="O242" s="1"/>
      <c r="P242" s="1"/>
      <c r="R242" s="1"/>
      <c r="S242" s="1"/>
      <c r="T242" s="1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</row>
    <row r="243" spans="2:64" x14ac:dyDescent="0.25">
      <c r="B243" s="1"/>
      <c r="C243" s="1"/>
      <c r="D243" s="1"/>
      <c r="E243" s="1"/>
      <c r="F243" s="1"/>
      <c r="G243" s="1"/>
      <c r="H243" s="1"/>
      <c r="I243" s="1"/>
      <c r="M243" s="1"/>
      <c r="N243" s="1"/>
      <c r="O243" s="1"/>
      <c r="P243" s="1"/>
      <c r="R243" s="1"/>
      <c r="S243" s="1"/>
      <c r="T243" s="1"/>
      <c r="AU243" s="39"/>
      <c r="AV243" s="39"/>
      <c r="AW243" s="39"/>
      <c r="AX243" s="39"/>
      <c r="AY243" s="39"/>
      <c r="AZ243" s="39"/>
      <c r="BA243" s="39"/>
    </row>
    <row r="244" spans="2:64" x14ac:dyDescent="0.25">
      <c r="B244" s="1"/>
      <c r="C244" s="1"/>
      <c r="D244" s="1"/>
      <c r="E244" s="1"/>
      <c r="F244" s="1"/>
      <c r="G244" s="1"/>
      <c r="H244" s="1"/>
      <c r="I244" s="1"/>
      <c r="M244" s="1"/>
      <c r="N244" s="1"/>
      <c r="O244" s="1"/>
      <c r="P244" s="1"/>
      <c r="R244" s="1"/>
      <c r="S244" s="1"/>
      <c r="T244" s="1"/>
      <c r="AU244" s="39"/>
      <c r="AV244" s="39"/>
      <c r="AW244" s="39"/>
      <c r="AX244" s="39"/>
      <c r="AY244" s="39"/>
      <c r="AZ244" s="39"/>
      <c r="BA244" s="39"/>
    </row>
    <row r="245" spans="2:64" x14ac:dyDescent="0.25">
      <c r="B245" s="1"/>
      <c r="C245" s="1"/>
      <c r="D245" s="1"/>
      <c r="E245" s="1"/>
      <c r="F245" s="1"/>
      <c r="G245" s="1"/>
      <c r="H245" s="1"/>
      <c r="I245" s="1"/>
      <c r="M245" s="1"/>
      <c r="N245" s="1"/>
      <c r="O245" s="1"/>
      <c r="P245" s="1"/>
      <c r="R245" s="1"/>
      <c r="S245" s="1"/>
      <c r="T245" s="1"/>
      <c r="AU245" s="39"/>
      <c r="AV245" s="39"/>
      <c r="AW245" s="39"/>
      <c r="AX245" s="39"/>
      <c r="AY245" s="39"/>
      <c r="AZ245" s="39"/>
      <c r="BA245" s="39"/>
    </row>
    <row r="246" spans="2:64" x14ac:dyDescent="0.25">
      <c r="B246" s="1"/>
      <c r="C246" s="1"/>
      <c r="D246" s="1"/>
      <c r="E246" s="1"/>
      <c r="F246" s="1"/>
      <c r="G246" s="1"/>
      <c r="H246" s="1"/>
      <c r="I246" s="1"/>
      <c r="M246" s="1"/>
      <c r="N246" s="1"/>
      <c r="O246" s="1"/>
      <c r="P246" s="1"/>
      <c r="R246" s="1"/>
      <c r="S246" s="1"/>
      <c r="T246" s="1"/>
      <c r="AU246" s="39"/>
      <c r="AV246" s="39"/>
      <c r="AW246" s="39"/>
      <c r="AX246" s="39"/>
      <c r="AY246" s="39"/>
      <c r="AZ246" s="39"/>
      <c r="BA246" s="39"/>
    </row>
    <row r="247" spans="2:64" x14ac:dyDescent="0.25">
      <c r="B247" s="1"/>
      <c r="C247" s="1"/>
      <c r="D247" s="1"/>
      <c r="E247" s="1"/>
      <c r="F247" s="1"/>
      <c r="G247" s="1"/>
      <c r="H247" s="1"/>
      <c r="I247" s="1"/>
      <c r="M247" s="1"/>
      <c r="N247" s="1"/>
      <c r="O247" s="1"/>
      <c r="P247" s="1"/>
      <c r="R247" s="1"/>
      <c r="S247" s="1"/>
      <c r="T247" s="1"/>
      <c r="AU247" s="39"/>
      <c r="AV247" s="39"/>
      <c r="AW247" s="39"/>
      <c r="AX247" s="39"/>
      <c r="AY247" s="39"/>
      <c r="AZ247" s="39"/>
      <c r="BA247" s="39"/>
    </row>
    <row r="248" spans="2:64" x14ac:dyDescent="0.25">
      <c r="B248" s="1"/>
      <c r="C248" s="1"/>
      <c r="D248" s="1"/>
      <c r="E248" s="1"/>
      <c r="F248" s="1"/>
      <c r="G248" s="1"/>
      <c r="H248" s="1"/>
      <c r="I248" s="1"/>
      <c r="M248" s="1"/>
      <c r="N248" s="1"/>
      <c r="O248" s="1"/>
      <c r="P248" s="1"/>
      <c r="R248" s="1"/>
      <c r="S248" s="1"/>
      <c r="T248" s="1"/>
    </row>
    <row r="249" spans="2:64" x14ac:dyDescent="0.25">
      <c r="B249" s="1"/>
      <c r="C249" s="1"/>
      <c r="D249" s="1"/>
      <c r="E249" s="1"/>
      <c r="F249" s="1"/>
      <c r="G249" s="1"/>
      <c r="H249" s="1"/>
      <c r="I249" s="1"/>
      <c r="M249" s="1"/>
      <c r="N249" s="1"/>
      <c r="O249" s="1"/>
      <c r="P249" s="1"/>
      <c r="R249" s="1"/>
      <c r="S249" s="1"/>
      <c r="T249" s="1"/>
    </row>
    <row r="250" spans="2:64" x14ac:dyDescent="0.25">
      <c r="B250" s="1"/>
      <c r="C250" s="1"/>
      <c r="D250" s="1"/>
      <c r="E250" s="1"/>
      <c r="F250" s="1"/>
      <c r="G250" s="1"/>
      <c r="H250" s="1"/>
      <c r="I250" s="1"/>
      <c r="M250" s="1"/>
      <c r="N250" s="1"/>
      <c r="O250" s="1"/>
      <c r="P250" s="1"/>
      <c r="R250" s="1"/>
      <c r="S250" s="1"/>
      <c r="T250" s="1"/>
    </row>
    <row r="251" spans="2:64" x14ac:dyDescent="0.25">
      <c r="B251" s="1"/>
      <c r="C251" s="1"/>
      <c r="D251" s="1"/>
      <c r="E251" s="1"/>
      <c r="F251" s="1"/>
      <c r="G251" s="1"/>
      <c r="H251" s="1"/>
      <c r="I251" s="1"/>
      <c r="M251" s="1"/>
      <c r="N251" s="1"/>
      <c r="O251" s="1"/>
      <c r="P251" s="1"/>
      <c r="R251" s="1"/>
      <c r="S251" s="1"/>
      <c r="T251" s="1"/>
    </row>
    <row r="252" spans="2:64" x14ac:dyDescent="0.25">
      <c r="B252" s="1"/>
      <c r="C252" s="1"/>
      <c r="D252" s="1"/>
      <c r="E252" s="1"/>
      <c r="F252" s="1"/>
      <c r="G252" s="1"/>
      <c r="H252" s="1"/>
      <c r="I252" s="1"/>
      <c r="M252" s="1"/>
      <c r="N252" s="1"/>
      <c r="O252" s="1"/>
      <c r="P252" s="1"/>
      <c r="R252" s="1"/>
      <c r="S252" s="1"/>
      <c r="T252" s="1"/>
    </row>
    <row r="253" spans="2:64" x14ac:dyDescent="0.25">
      <c r="B253" s="1"/>
      <c r="C253" s="1"/>
      <c r="D253" s="1"/>
      <c r="E253" s="1"/>
      <c r="F253" s="1"/>
      <c r="G253" s="1"/>
      <c r="H253" s="1"/>
      <c r="I253" s="1"/>
      <c r="M253" s="1"/>
      <c r="N253" s="1"/>
      <c r="O253" s="1"/>
      <c r="P253" s="1"/>
      <c r="R253" s="1"/>
      <c r="S253" s="1"/>
      <c r="T253" s="1"/>
    </row>
    <row r="254" spans="2:64" x14ac:dyDescent="0.25">
      <c r="B254" s="1"/>
      <c r="C254" s="1"/>
      <c r="D254" s="1"/>
      <c r="E254" s="1"/>
      <c r="F254" s="1"/>
      <c r="G254" s="1"/>
      <c r="H254" s="1"/>
      <c r="I254" s="1"/>
      <c r="M254" s="1"/>
      <c r="N254" s="1"/>
      <c r="O254" s="1"/>
      <c r="P254" s="1"/>
      <c r="R254" s="1"/>
      <c r="S254" s="1"/>
      <c r="T254" s="1"/>
    </row>
    <row r="255" spans="2:64" x14ac:dyDescent="0.25">
      <c r="B255" s="1"/>
      <c r="C255" s="1"/>
      <c r="D255" s="1"/>
      <c r="E255" s="1"/>
      <c r="F255" s="1"/>
      <c r="G255" s="1"/>
      <c r="H255" s="1"/>
      <c r="I255" s="1"/>
      <c r="M255" s="1"/>
      <c r="N255" s="1"/>
      <c r="O255" s="1"/>
      <c r="P255" s="1"/>
      <c r="R255" s="1"/>
      <c r="S255" s="1"/>
      <c r="T255" s="1"/>
    </row>
    <row r="256" spans="2:64" x14ac:dyDescent="0.25">
      <c r="B256" s="1"/>
      <c r="C256" s="1"/>
      <c r="D256" s="1"/>
      <c r="E256" s="1"/>
      <c r="F256" s="1"/>
      <c r="G256" s="1"/>
      <c r="H256" s="1"/>
      <c r="I256" s="1"/>
      <c r="M256" s="1"/>
      <c r="N256" s="1"/>
      <c r="O256" s="1"/>
      <c r="P256" s="1"/>
      <c r="R256" s="1"/>
      <c r="S256" s="1"/>
      <c r="T256" s="1"/>
    </row>
    <row r="257" spans="2:20" x14ac:dyDescent="0.25">
      <c r="B257" s="1"/>
      <c r="C257" s="1"/>
      <c r="D257" s="1"/>
      <c r="E257" s="1"/>
      <c r="F257" s="1"/>
      <c r="G257" s="1"/>
      <c r="H257" s="1"/>
      <c r="I257" s="1"/>
      <c r="M257" s="1"/>
      <c r="N257" s="1"/>
      <c r="O257" s="1"/>
      <c r="P257" s="1"/>
      <c r="R257" s="1"/>
      <c r="S257" s="1"/>
      <c r="T257" s="1"/>
    </row>
    <row r="258" spans="2:20" x14ac:dyDescent="0.25">
      <c r="B258" s="1"/>
      <c r="C258" s="1"/>
      <c r="D258" s="1"/>
      <c r="E258" s="1"/>
      <c r="F258" s="1"/>
      <c r="G258" s="1"/>
      <c r="H258" s="1"/>
      <c r="I258" s="1"/>
      <c r="M258" s="1"/>
      <c r="N258" s="1"/>
      <c r="O258" s="1"/>
      <c r="P258" s="1"/>
      <c r="R258" s="1"/>
      <c r="S258" s="1"/>
      <c r="T258" s="1"/>
    </row>
    <row r="259" spans="2:20" x14ac:dyDescent="0.25">
      <c r="B259" s="1"/>
      <c r="C259" s="1"/>
      <c r="D259" s="1"/>
      <c r="E259" s="1"/>
      <c r="F259" s="1"/>
      <c r="G259" s="1"/>
      <c r="H259" s="1"/>
      <c r="I259" s="1"/>
      <c r="M259" s="1"/>
      <c r="N259" s="1"/>
      <c r="O259" s="1"/>
      <c r="P259" s="1"/>
      <c r="R259" s="1"/>
      <c r="S259" s="1"/>
      <c r="T259" s="1"/>
    </row>
    <row r="260" spans="2:20" x14ac:dyDescent="0.25">
      <c r="B260" s="1"/>
      <c r="C260" s="1"/>
      <c r="D260" s="1"/>
      <c r="E260" s="1"/>
      <c r="F260" s="1"/>
      <c r="G260" s="1"/>
      <c r="H260" s="1"/>
      <c r="I260" s="1"/>
      <c r="M260" s="1"/>
      <c r="N260" s="1"/>
      <c r="O260" s="1"/>
      <c r="P260" s="1"/>
      <c r="R260" s="1"/>
      <c r="S260" s="1"/>
      <c r="T260" s="1"/>
    </row>
    <row r="261" spans="2:20" x14ac:dyDescent="0.25">
      <c r="B261" s="1"/>
      <c r="C261" s="1"/>
      <c r="D261" s="1"/>
      <c r="E261" s="1"/>
      <c r="F261" s="1"/>
      <c r="G261" s="1"/>
      <c r="H261" s="1"/>
      <c r="I261" s="1"/>
      <c r="M261" s="1"/>
      <c r="N261" s="1"/>
      <c r="O261" s="1"/>
      <c r="P261" s="1"/>
      <c r="R261" s="1"/>
      <c r="S261" s="1"/>
      <c r="T261" s="1"/>
    </row>
    <row r="262" spans="2:20" x14ac:dyDescent="0.25">
      <c r="B262" s="1"/>
      <c r="C262" s="1"/>
      <c r="D262" s="1"/>
      <c r="E262" s="1"/>
      <c r="F262" s="1"/>
      <c r="G262" s="1"/>
      <c r="H262" s="1"/>
      <c r="I262" s="1"/>
      <c r="M262" s="1"/>
      <c r="N262" s="1"/>
      <c r="O262" s="1"/>
      <c r="P262" s="1"/>
      <c r="R262" s="1"/>
      <c r="S262" s="1"/>
      <c r="T262" s="1"/>
    </row>
    <row r="263" spans="2:20" x14ac:dyDescent="0.25">
      <c r="B263" s="1"/>
      <c r="C263" s="1"/>
      <c r="D263" s="1"/>
      <c r="E263" s="1"/>
      <c r="F263" s="1"/>
      <c r="G263" s="1"/>
      <c r="H263" s="1"/>
      <c r="I263" s="1"/>
      <c r="M263" s="1"/>
      <c r="N263" s="1"/>
      <c r="O263" s="1"/>
      <c r="P263" s="1"/>
      <c r="R263" s="1"/>
      <c r="S263" s="1"/>
      <c r="T263" s="1"/>
    </row>
    <row r="264" spans="2:20" x14ac:dyDescent="0.25">
      <c r="B264" s="1"/>
      <c r="C264" s="1"/>
      <c r="D264" s="1"/>
      <c r="E264" s="1"/>
      <c r="F264" s="1"/>
      <c r="G264" s="1"/>
      <c r="H264" s="1"/>
      <c r="I264" s="1"/>
      <c r="M264" s="1"/>
      <c r="N264" s="1"/>
      <c r="O264" s="1"/>
      <c r="P264" s="1"/>
      <c r="R264" s="1"/>
      <c r="S264" s="1"/>
      <c r="T264" s="1"/>
    </row>
    <row r="265" spans="2:20" x14ac:dyDescent="0.25">
      <c r="B265" s="1"/>
      <c r="C265" s="1"/>
      <c r="D265" s="1"/>
      <c r="E265" s="1"/>
      <c r="F265" s="1"/>
      <c r="G265" s="1"/>
      <c r="H265" s="1"/>
      <c r="I265" s="1"/>
      <c r="M265" s="1"/>
      <c r="N265" s="1"/>
      <c r="O265" s="1"/>
      <c r="P265" s="1"/>
      <c r="R265" s="1"/>
      <c r="S265" s="1"/>
      <c r="T265" s="1"/>
    </row>
    <row r="266" spans="2:20" x14ac:dyDescent="0.25">
      <c r="B266" s="1"/>
      <c r="C266" s="1"/>
      <c r="D266" s="1"/>
      <c r="E266" s="1"/>
      <c r="F266" s="1"/>
      <c r="G266" s="1"/>
      <c r="H266" s="1"/>
      <c r="I266" s="1"/>
      <c r="M266" s="1"/>
      <c r="N266" s="1"/>
      <c r="O266" s="1"/>
      <c r="P266" s="1"/>
      <c r="R266" s="1"/>
      <c r="S266" s="1"/>
      <c r="T266" s="1"/>
    </row>
    <row r="267" spans="2:20" x14ac:dyDescent="0.25">
      <c r="B267" s="1"/>
      <c r="C267" s="1"/>
      <c r="D267" s="1"/>
      <c r="E267" s="1"/>
      <c r="F267" s="1"/>
      <c r="G267" s="1"/>
      <c r="H267" s="1"/>
      <c r="I267" s="1"/>
      <c r="M267" s="1"/>
      <c r="N267" s="1"/>
      <c r="O267" s="1"/>
      <c r="P267" s="1"/>
      <c r="R267" s="1"/>
      <c r="S267" s="1"/>
      <c r="T267" s="1"/>
    </row>
    <row r="268" spans="2:20" x14ac:dyDescent="0.25">
      <c r="B268" s="1"/>
      <c r="C268" s="1"/>
      <c r="D268" s="1"/>
      <c r="E268" s="1"/>
      <c r="F268" s="1"/>
      <c r="G268" s="1"/>
      <c r="H268" s="1"/>
      <c r="I268" s="1"/>
      <c r="M268" s="1"/>
      <c r="N268" s="1"/>
      <c r="O268" s="1"/>
      <c r="P268" s="1"/>
      <c r="R268" s="1"/>
      <c r="S268" s="1"/>
      <c r="T268" s="1"/>
    </row>
    <row r="269" spans="2:20" x14ac:dyDescent="0.25">
      <c r="B269" s="1"/>
      <c r="C269" s="1"/>
      <c r="D269" s="1"/>
      <c r="E269" s="1"/>
      <c r="F269" s="1"/>
      <c r="G269" s="1"/>
      <c r="H269" s="1"/>
      <c r="I269" s="1"/>
      <c r="M269" s="1"/>
      <c r="N269" s="1"/>
      <c r="O269" s="1"/>
      <c r="P269" s="1"/>
      <c r="R269" s="1"/>
      <c r="S269" s="1"/>
      <c r="T269" s="1"/>
    </row>
    <row r="270" spans="2:20" x14ac:dyDescent="0.25">
      <c r="B270" s="1"/>
      <c r="C270" s="1"/>
      <c r="D270" s="1"/>
      <c r="E270" s="1"/>
      <c r="F270" s="1"/>
      <c r="G270" s="1"/>
      <c r="H270" s="1"/>
      <c r="I270" s="1"/>
      <c r="M270" s="1"/>
      <c r="N270" s="1"/>
      <c r="O270" s="1"/>
      <c r="P270" s="1"/>
      <c r="R270" s="1"/>
      <c r="S270" s="1"/>
      <c r="T270" s="1"/>
    </row>
    <row r="271" spans="2:20" x14ac:dyDescent="0.25">
      <c r="B271" s="1"/>
      <c r="C271" s="1"/>
      <c r="D271" s="1"/>
      <c r="E271" s="1"/>
      <c r="F271" s="1"/>
      <c r="G271" s="1"/>
      <c r="H271" s="1"/>
      <c r="I271" s="1"/>
      <c r="M271" s="1"/>
      <c r="N271" s="1"/>
      <c r="O271" s="1"/>
      <c r="P271" s="1"/>
      <c r="R271" s="1"/>
      <c r="S271" s="1"/>
      <c r="T271" s="1"/>
    </row>
    <row r="272" spans="2:20" x14ac:dyDescent="0.25">
      <c r="B272" s="1"/>
      <c r="C272" s="1"/>
      <c r="D272" s="1"/>
      <c r="E272" s="1"/>
      <c r="F272" s="1"/>
      <c r="G272" s="1"/>
      <c r="H272" s="1"/>
      <c r="I272" s="1"/>
      <c r="M272" s="1"/>
      <c r="N272" s="1"/>
      <c r="O272" s="1"/>
      <c r="P272" s="1"/>
      <c r="R272" s="1"/>
      <c r="S272" s="1"/>
      <c r="T272" s="1"/>
    </row>
    <row r="273" spans="2:20" x14ac:dyDescent="0.25">
      <c r="B273" s="1"/>
      <c r="C273" s="1"/>
      <c r="D273" s="1"/>
      <c r="E273" s="1"/>
      <c r="F273" s="1"/>
      <c r="G273" s="1"/>
      <c r="H273" s="1"/>
      <c r="I273" s="1"/>
      <c r="M273" s="1"/>
      <c r="N273" s="1"/>
      <c r="O273" s="1"/>
      <c r="P273" s="1"/>
      <c r="R273" s="1"/>
      <c r="S273" s="1"/>
      <c r="T273" s="1"/>
    </row>
    <row r="274" spans="2:20" x14ac:dyDescent="0.25">
      <c r="B274" s="1"/>
      <c r="C274" s="1"/>
      <c r="D274" s="1"/>
      <c r="E274" s="1"/>
      <c r="F274" s="1"/>
      <c r="G274" s="1"/>
      <c r="H274" s="1"/>
      <c r="I274" s="1"/>
      <c r="M274" s="1"/>
      <c r="N274" s="1"/>
      <c r="O274" s="1"/>
      <c r="P274" s="1"/>
      <c r="R274" s="1"/>
      <c r="S274" s="1"/>
      <c r="T274" s="1"/>
    </row>
    <row r="275" spans="2:20" x14ac:dyDescent="0.25">
      <c r="B275" s="1"/>
      <c r="C275" s="1"/>
      <c r="D275" s="1"/>
      <c r="E275" s="1"/>
      <c r="F275" s="1"/>
      <c r="G275" s="1"/>
      <c r="H275" s="1"/>
      <c r="I275" s="1"/>
      <c r="M275" s="1"/>
      <c r="N275" s="1"/>
      <c r="O275" s="1"/>
      <c r="P275" s="1"/>
      <c r="R275" s="1"/>
      <c r="S275" s="1"/>
      <c r="T275" s="1"/>
    </row>
    <row r="276" spans="2:20" x14ac:dyDescent="0.25">
      <c r="B276" s="1"/>
      <c r="C276" s="1"/>
      <c r="D276" s="1"/>
      <c r="E276" s="1"/>
      <c r="F276" s="1"/>
      <c r="G276" s="1"/>
      <c r="H276" s="1"/>
      <c r="I276" s="1"/>
      <c r="M276" s="1"/>
      <c r="N276" s="1"/>
      <c r="O276" s="1"/>
      <c r="P276" s="1"/>
      <c r="Q276" s="22"/>
      <c r="R276" s="22"/>
      <c r="S276" s="22"/>
      <c r="T276" s="22"/>
    </row>
    <row r="277" spans="2:20" x14ac:dyDescent="0.25">
      <c r="B277" s="1"/>
      <c r="C277" s="1"/>
      <c r="D277" s="1"/>
      <c r="E277" s="1"/>
      <c r="F277" s="1"/>
      <c r="G277" s="1"/>
      <c r="H277" s="1"/>
      <c r="I277" s="1"/>
      <c r="M277" s="1"/>
      <c r="N277" s="1"/>
      <c r="O277" s="1"/>
      <c r="P277" s="1"/>
      <c r="R277" s="1"/>
      <c r="S277" s="1"/>
      <c r="T277" s="1"/>
    </row>
    <row r="278" spans="2:20" x14ac:dyDescent="0.25">
      <c r="B278" s="1"/>
      <c r="C278" s="1"/>
      <c r="D278" s="1"/>
      <c r="E278" s="1"/>
      <c r="F278" s="1"/>
      <c r="G278" s="1"/>
      <c r="H278" s="1"/>
      <c r="I278" s="1"/>
      <c r="M278" s="1"/>
      <c r="N278" s="1"/>
      <c r="O278" s="1"/>
      <c r="P278" s="1"/>
      <c r="R278" s="1"/>
      <c r="S278" s="1"/>
      <c r="T278" s="1"/>
    </row>
    <row r="279" spans="2:20" x14ac:dyDescent="0.25">
      <c r="B279" s="1"/>
      <c r="C279" s="1"/>
      <c r="D279" s="1"/>
      <c r="E279" s="1"/>
      <c r="F279" s="1"/>
      <c r="G279" s="1"/>
      <c r="H279" s="1"/>
      <c r="I279" s="1"/>
      <c r="M279" s="1"/>
      <c r="N279" s="1"/>
      <c r="O279" s="1"/>
      <c r="P279" s="1"/>
      <c r="R279" s="1"/>
      <c r="S279" s="1"/>
      <c r="T279" s="1"/>
    </row>
    <row r="280" spans="2:20" x14ac:dyDescent="0.25">
      <c r="B280" s="1"/>
      <c r="C280" s="1"/>
      <c r="D280" s="1"/>
      <c r="E280" s="1"/>
      <c r="F280" s="1"/>
      <c r="G280" s="1"/>
      <c r="H280" s="1"/>
      <c r="I280" s="1"/>
      <c r="M280" s="1"/>
      <c r="N280" s="1"/>
      <c r="O280" s="1"/>
      <c r="P280" s="1"/>
      <c r="R280" s="1"/>
      <c r="S280" s="1"/>
      <c r="T280" s="1"/>
    </row>
    <row r="281" spans="2:20" x14ac:dyDescent="0.25">
      <c r="B281" s="1"/>
      <c r="C281" s="1"/>
      <c r="D281" s="1"/>
      <c r="E281" s="1"/>
      <c r="F281" s="1"/>
      <c r="G281" s="1"/>
      <c r="H281" s="1"/>
      <c r="I281" s="1"/>
      <c r="M281" s="1"/>
      <c r="N281" s="1"/>
      <c r="O281" s="1"/>
      <c r="P281" s="1"/>
      <c r="R281" s="1"/>
      <c r="S281" s="1"/>
      <c r="T281" s="1"/>
    </row>
    <row r="282" spans="2:20" x14ac:dyDescent="0.25">
      <c r="B282" s="1"/>
      <c r="C282" s="1"/>
      <c r="D282" s="1"/>
      <c r="E282" s="1"/>
      <c r="F282" s="1"/>
      <c r="G282" s="1"/>
      <c r="H282" s="1"/>
      <c r="I282" s="1"/>
      <c r="M282" s="1"/>
      <c r="N282" s="1"/>
      <c r="O282" s="1"/>
      <c r="P282" s="1"/>
      <c r="R282" s="1"/>
      <c r="S282" s="1"/>
      <c r="T282" s="1"/>
    </row>
    <row r="283" spans="2:20" x14ac:dyDescent="0.25">
      <c r="B283" s="1"/>
      <c r="C283" s="1"/>
      <c r="D283" s="1"/>
      <c r="E283" s="1"/>
      <c r="F283" s="1"/>
      <c r="G283" s="1"/>
      <c r="H283" s="1"/>
      <c r="I283" s="1"/>
      <c r="M283" s="1"/>
      <c r="N283" s="1"/>
      <c r="O283" s="1"/>
      <c r="P283" s="1"/>
      <c r="R283" s="1"/>
      <c r="S283" s="1"/>
      <c r="T283" s="1"/>
    </row>
    <row r="284" spans="2:20" x14ac:dyDescent="0.25">
      <c r="B284" s="1"/>
      <c r="C284" s="1"/>
      <c r="D284" s="1"/>
      <c r="E284" s="1"/>
      <c r="F284" s="1"/>
      <c r="G284" s="1"/>
      <c r="H284" s="1"/>
      <c r="I284" s="1"/>
      <c r="M284" s="1"/>
      <c r="N284" s="1"/>
      <c r="O284" s="1"/>
      <c r="P284" s="1"/>
      <c r="R284" s="1"/>
      <c r="S284" s="1"/>
      <c r="T284" s="1"/>
    </row>
    <row r="285" spans="2:20" x14ac:dyDescent="0.25">
      <c r="B285" s="1"/>
      <c r="C285" s="1"/>
      <c r="D285" s="1"/>
      <c r="E285" s="1"/>
      <c r="F285" s="1"/>
      <c r="G285" s="1"/>
      <c r="H285" s="1"/>
      <c r="I285" s="1"/>
      <c r="M285" s="1"/>
      <c r="N285" s="1"/>
      <c r="O285" s="1"/>
      <c r="P285" s="1"/>
      <c r="R285" s="1"/>
      <c r="S285" s="1"/>
      <c r="T285" s="1"/>
    </row>
    <row r="286" spans="2:20" x14ac:dyDescent="0.25">
      <c r="B286" s="1"/>
      <c r="C286" s="1"/>
      <c r="D286" s="1"/>
      <c r="E286" s="1"/>
      <c r="F286" s="1"/>
      <c r="G286" s="1"/>
      <c r="H286" s="1"/>
      <c r="I286" s="1"/>
      <c r="M286" s="1"/>
      <c r="N286" s="1"/>
      <c r="O286" s="1"/>
      <c r="P286" s="1"/>
      <c r="R286" s="1"/>
      <c r="S286" s="1"/>
      <c r="T286" s="1"/>
    </row>
    <row r="287" spans="2:20" x14ac:dyDescent="0.25">
      <c r="B287" s="1"/>
      <c r="C287" s="1"/>
      <c r="D287" s="1"/>
      <c r="E287" s="1"/>
      <c r="F287" s="1"/>
      <c r="G287" s="1"/>
      <c r="H287" s="1"/>
      <c r="I287" s="1"/>
      <c r="M287" s="1"/>
      <c r="N287" s="1"/>
      <c r="O287" s="1"/>
      <c r="P287" s="1"/>
      <c r="R287" s="1"/>
      <c r="S287" s="1"/>
      <c r="T287" s="1"/>
    </row>
    <row r="288" spans="2:20" x14ac:dyDescent="0.25">
      <c r="B288" s="1"/>
      <c r="C288" s="1"/>
      <c r="D288" s="1"/>
      <c r="E288" s="1"/>
      <c r="F288" s="1"/>
      <c r="G288" s="1"/>
      <c r="H288" s="1"/>
      <c r="I288" s="1"/>
      <c r="M288" s="1"/>
      <c r="N288" s="1"/>
      <c r="O288" s="1"/>
      <c r="P288" s="1"/>
      <c r="R288" s="1"/>
      <c r="S288" s="1"/>
      <c r="T288" s="1"/>
    </row>
    <row r="289" spans="2:20" x14ac:dyDescent="0.25">
      <c r="B289" s="1"/>
      <c r="C289" s="1"/>
      <c r="D289" s="1"/>
      <c r="E289" s="1"/>
      <c r="F289" s="1"/>
      <c r="G289" s="1"/>
      <c r="H289" s="1"/>
      <c r="I289" s="1"/>
      <c r="M289" s="1"/>
      <c r="N289" s="1"/>
      <c r="O289" s="1"/>
      <c r="P289" s="1"/>
      <c r="R289" s="1"/>
      <c r="S289" s="1"/>
      <c r="T289" s="1"/>
    </row>
    <row r="290" spans="2:20" x14ac:dyDescent="0.25">
      <c r="B290" s="1"/>
      <c r="C290" s="1"/>
      <c r="D290" s="1"/>
      <c r="E290" s="1"/>
      <c r="F290" s="1"/>
      <c r="G290" s="1"/>
      <c r="H290" s="1"/>
      <c r="I290" s="1"/>
      <c r="M290" s="1"/>
      <c r="N290" s="1"/>
      <c r="O290" s="1"/>
      <c r="P290" s="1"/>
      <c r="R290" s="1"/>
      <c r="S290" s="1"/>
      <c r="T290" s="1"/>
    </row>
    <row r="291" spans="2:20" x14ac:dyDescent="0.25">
      <c r="B291" s="1"/>
      <c r="C291" s="1"/>
      <c r="D291" s="1"/>
      <c r="E291" s="1"/>
      <c r="F291" s="1"/>
      <c r="G291" s="1"/>
      <c r="H291" s="1"/>
      <c r="I291" s="1"/>
      <c r="M291" s="1"/>
      <c r="N291" s="1"/>
      <c r="O291" s="1"/>
      <c r="P291" s="1"/>
      <c r="R291" s="1"/>
      <c r="S291" s="1"/>
      <c r="T291" s="1"/>
    </row>
  </sheetData>
  <hyperlinks>
    <hyperlink ref="AY117" r:id="rId1" display="http://www.transport.tas.gov.au/registration/information/statistics/statistics_-_historical"/>
    <hyperlink ref="AY113" r:id="rId2" display="../../../../cbr1/group/P&amp;R/BITRE/ISTARSS/Yearbook/Infrastructure Yearbook/DRAFT Yearbook/Part 2 - Transport/DATA/Annual Licence Data"/>
  </hyperlinks>
  <printOptions gridLines="1"/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holders</vt:lpstr>
    </vt:vector>
  </TitlesOfParts>
  <Company>Department of Infrastructure and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Gargett David</dc:creator>
  <cp:lastModifiedBy>GARGETT David</cp:lastModifiedBy>
  <cp:lastPrinted>2019-05-20T01:42:18Z</cp:lastPrinted>
  <dcterms:created xsi:type="dcterms:W3CDTF">2015-08-11T22:39:29Z</dcterms:created>
  <dcterms:modified xsi:type="dcterms:W3CDTF">2019-12-11T22:54:43Z</dcterms:modified>
</cp:coreProperties>
</file>