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BR1\Group\P&amp;R\BITRE\Exemptions\ISTS Trainline\Trainline 13\Time series data\"/>
    </mc:Choice>
  </mc:AlternateContent>
  <xr:revisionPtr revIDLastSave="0" documentId="13_ncr:1_{92EF2531-63A0-446C-A91F-409C3ABA3739}" xr6:coauthVersionLast="47" xr6:coauthVersionMax="47" xr10:uidLastSave="{00000000-0000-0000-0000-000000000000}"/>
  <bookViews>
    <workbookView xWindow="-120" yWindow="-120" windowWidth="29040" windowHeight="15720" activeTab="3" xr2:uid="{72A45099-F920-4623-98CB-52B6EF05B017}"/>
  </bookViews>
  <sheets>
    <sheet name="Figure 29" sheetId="9" r:id="rId1"/>
    <sheet name="Figure 30" sheetId="7" r:id="rId2"/>
    <sheet name="Figure 31 and Figure 32" sheetId="3" r:id="rId3"/>
    <sheet name="Figure 33 and Figure 34" sheetId="4" r:id="rId4"/>
    <sheet name="Figure 35" sheetId="5" r:id="rId5"/>
    <sheet name="Figure 36" sheetId="8" r:id="rId6"/>
  </sheets>
  <definedNames>
    <definedName name="_Ref395874376" localSheetId="5">'Figure 36'!#REF!</definedName>
    <definedName name="_Ref396309540" localSheetId="4">'Figure 35'!$B$2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9" l="1"/>
  <c r="H5" i="9"/>
  <c r="H6" i="9"/>
  <c r="H7" i="9"/>
  <c r="H8" i="9"/>
  <c r="H9" i="9"/>
  <c r="H10" i="9"/>
  <c r="H11" i="9"/>
  <c r="H12" i="9"/>
  <c r="I19" i="8" l="1"/>
  <c r="H19" i="8"/>
  <c r="D19" i="8"/>
  <c r="H18" i="8"/>
  <c r="I18" i="8" s="1"/>
  <c r="D18" i="8"/>
  <c r="H17" i="8"/>
  <c r="I17" i="8" s="1"/>
  <c r="D17" i="8"/>
  <c r="H16" i="8"/>
  <c r="I16" i="8" s="1"/>
  <c r="D16" i="8"/>
  <c r="H15" i="8"/>
  <c r="I15" i="8" s="1"/>
  <c r="D15" i="8"/>
  <c r="H14" i="8"/>
  <c r="I14" i="8" s="1"/>
  <c r="D14" i="8"/>
  <c r="H13" i="8"/>
  <c r="I13" i="8" s="1"/>
  <c r="H12" i="8"/>
  <c r="I12" i="8" s="1"/>
  <c r="D12" i="8"/>
  <c r="H11" i="8"/>
  <c r="I11" i="8" s="1"/>
  <c r="D11" i="8"/>
  <c r="H10" i="8"/>
  <c r="I10" i="8" s="1"/>
  <c r="D10" i="8"/>
  <c r="H9" i="8"/>
  <c r="I9" i="8" s="1"/>
  <c r="D9" i="8"/>
  <c r="I8" i="8"/>
  <c r="H8" i="8"/>
  <c r="D8" i="8"/>
  <c r="H7" i="8"/>
  <c r="I7" i="8" s="1"/>
  <c r="D7" i="8"/>
  <c r="H6" i="8"/>
  <c r="I6" i="8" s="1"/>
  <c r="D6" i="8"/>
  <c r="H5" i="8"/>
  <c r="I5" i="8" s="1"/>
  <c r="D5" i="8"/>
  <c r="H14" i="9" l="1"/>
  <c r="H15" i="9"/>
  <c r="H16" i="9"/>
  <c r="H17" i="9"/>
  <c r="H18" i="9"/>
  <c r="H19" i="9"/>
  <c r="H20" i="9"/>
  <c r="H21" i="9"/>
  <c r="H22" i="9"/>
  <c r="H23" i="9"/>
  <c r="H24" i="9"/>
  <c r="H25" i="9"/>
  <c r="H26" i="9"/>
  <c r="H13" i="9"/>
</calcChain>
</file>

<file path=xl/sharedStrings.xml><?xml version="1.0" encoding="utf-8"?>
<sst xmlns="http://schemas.openxmlformats.org/spreadsheetml/2006/main" count="156" uniqueCount="73">
  <si>
    <t>Adelaide</t>
  </si>
  <si>
    <t>Gold Coast</t>
  </si>
  <si>
    <t>Canberra</t>
  </si>
  <si>
    <t>Newcastle</t>
  </si>
  <si>
    <t>Year</t>
  </si>
  <si>
    <t>Sydney</t>
  </si>
  <si>
    <t>Melbourne</t>
  </si>
  <si>
    <t>Brisbane</t>
  </si>
  <si>
    <t>Perth</t>
  </si>
  <si>
    <t xml:space="preserve"> </t>
  </si>
  <si>
    <t>Line</t>
  </si>
  <si>
    <t>City</t>
  </si>
  <si>
    <t>Indicative Starting time</t>
  </si>
  <si>
    <t>Ending time</t>
  </si>
  <si>
    <t>Average distance between stations served (kilometres)</t>
  </si>
  <si>
    <t>Line length (kilometres)</t>
  </si>
  <si>
    <t>Time of journey (minutes)</t>
  </si>
  <si>
    <t>Total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</si>
  <si>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</si>
  <si>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</si>
  <si>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</si>
  <si>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</si>
  <si>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</si>
  <si>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</si>
  <si>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</si>
  <si>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</si>
  <si>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</si>
  <si>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2021–22</t>
  </si>
  <si>
    <t>2022–23</t>
  </si>
  <si>
    <t>2023–24</t>
  </si>
  <si>
    <t>2024–25</t>
  </si>
  <si>
    <t>2010–11</t>
  </si>
  <si>
    <t>2011–12</t>
  </si>
  <si>
    <r>
      <t xml:space="preserve">Figure 29 </t>
    </r>
    <r>
      <rPr>
        <b/>
        <sz val="12"/>
        <color theme="1"/>
        <rFont val="Calibri"/>
        <family val="2"/>
      </rPr>
      <t>—</t>
    </r>
    <r>
      <rPr>
        <b/>
        <sz val="12"/>
        <color theme="1"/>
        <rFont val="Calibri"/>
        <family val="2"/>
        <scheme val="minor"/>
      </rPr>
      <t xml:space="preserve"> Heavy rail patronage in Australian cities (millions of journeys)</t>
    </r>
  </si>
  <si>
    <r>
      <t xml:space="preserve">Figure 30 </t>
    </r>
    <r>
      <rPr>
        <b/>
        <sz val="12"/>
        <color theme="1"/>
        <rFont val="Calibri"/>
        <family val="2"/>
      </rPr>
      <t>—</t>
    </r>
    <r>
      <rPr>
        <b/>
        <sz val="12"/>
        <color theme="1"/>
        <rFont val="Calibri"/>
        <family val="2"/>
        <scheme val="minor"/>
      </rPr>
      <t xml:space="preserve"> Index of heavy rail patronage in Australian cities</t>
    </r>
  </si>
  <si>
    <r>
      <t xml:space="preserve">Figure 31 and Figure 32 </t>
    </r>
    <r>
      <rPr>
        <b/>
        <sz val="12"/>
        <color theme="1"/>
        <rFont val="Calibri"/>
        <family val="2"/>
      </rPr>
      <t>—</t>
    </r>
    <r>
      <rPr>
        <b/>
        <sz val="12"/>
        <color theme="1"/>
        <rFont val="Calibri"/>
        <family val="2"/>
        <scheme val="minor"/>
      </rPr>
      <t xml:space="preserve"> Light rail patronage (millions of passenger journeys)</t>
    </r>
  </si>
  <si>
    <t>2004–05</t>
  </si>
  <si>
    <t>2005–06</t>
  </si>
  <si>
    <t>2006–07</t>
  </si>
  <si>
    <t>2007–08</t>
  </si>
  <si>
    <t>2008–09</t>
  </si>
  <si>
    <t>2009–10</t>
  </si>
  <si>
    <t>n/a</t>
  </si>
  <si>
    <t>Notes: Pre 2014-15 data for Adelaide is not shown due to a patronage calculation methodology change from that financial year.
Pre 2010-11 data for Sydney not available. 
Gold Coast data starts from 2014-15, and Canberra and Newcastle data starts from 2019-20 because these are the financial years in which light rail services opened for revenue services in those cities. 
Canberra data for 2024-25 not available.</t>
  </si>
  <si>
    <r>
      <t xml:space="preserve">Figure 35 </t>
    </r>
    <r>
      <rPr>
        <b/>
        <sz val="12"/>
        <color theme="1"/>
        <rFont val="Calibri"/>
        <family val="2"/>
      </rPr>
      <t>—</t>
    </r>
    <r>
      <rPr>
        <b/>
        <sz val="12"/>
        <color theme="1"/>
        <rFont val="Calibri"/>
        <family val="2"/>
        <scheme val="minor"/>
      </rPr>
      <t xml:space="preserve"> Journey-to-work mode share, urban heavy rail, 1976</t>
    </r>
    <r>
      <rPr>
        <b/>
        <sz val="12"/>
        <color theme="1"/>
        <rFont val="Calibri"/>
        <family val="2"/>
      </rPr>
      <t>–</t>
    </r>
    <r>
      <rPr>
        <b/>
        <sz val="12"/>
        <color theme="1"/>
        <rFont val="Calibri"/>
        <family val="2"/>
        <scheme val="minor"/>
      </rPr>
      <t>2021 (per cent)</t>
    </r>
  </si>
  <si>
    <r>
      <t xml:space="preserve">Figure 29 and Figure 30 </t>
    </r>
    <r>
      <rPr>
        <b/>
        <sz val="12"/>
        <color theme="1"/>
        <rFont val="Calibri"/>
        <family val="2"/>
      </rPr>
      <t>—</t>
    </r>
    <r>
      <rPr>
        <b/>
        <sz val="12"/>
        <color theme="1"/>
        <rFont val="Calibri"/>
        <family val="2"/>
        <scheme val="minor"/>
      </rPr>
      <t xml:space="preserve"> Index of light rail patronage all cities</t>
    </r>
  </si>
  <si>
    <t>Speed of journey (kilometres per hour)</t>
  </si>
  <si>
    <t>Cleveland–Roma Street</t>
  </si>
  <si>
    <r>
      <t>Lilydale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Melbourne Central</t>
    </r>
  </si>
  <si>
    <r>
      <t>Fremantle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Perth</t>
    </r>
  </si>
  <si>
    <r>
      <t>Ipswich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Roma Street</t>
    </r>
  </si>
  <si>
    <r>
      <t>Seaford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Adelaide</t>
    </r>
  </si>
  <si>
    <r>
      <t>Campbelltown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Sydney Central</t>
    </r>
  </si>
  <si>
    <r>
      <t>Mandurah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Perth Underground</t>
    </r>
  </si>
  <si>
    <r>
      <t>Frankston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Melbourne Central</t>
    </r>
  </si>
  <si>
    <r>
      <t>Tallawong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Sydney Central</t>
    </r>
  </si>
  <si>
    <r>
      <t>Ellenbrook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Perth</t>
    </r>
  </si>
  <si>
    <r>
      <t>Caboolture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Roma Street</t>
    </r>
  </si>
  <si>
    <r>
      <t>Dandenong</t>
    </r>
    <r>
      <rPr>
        <sz val="11"/>
        <color theme="1"/>
        <rFont val="Calibri"/>
        <family val="2"/>
      </rPr>
      <t>–Melbourne Town Hall</t>
    </r>
  </si>
  <si>
    <t>Note: The average station spacing figure is the average distance between stations served by the quoted services, not necessarily the actual number of stations along the route.</t>
  </si>
  <si>
    <r>
      <t>Gawler Central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Adelaide</t>
    </r>
  </si>
  <si>
    <r>
      <t>Werribee</t>
    </r>
    <r>
      <rPr>
        <sz val="11"/>
        <color theme="1"/>
        <rFont val="Calibri"/>
        <family val="2"/>
      </rPr>
      <t>–Southern Cross</t>
    </r>
  </si>
  <si>
    <t>Cronulla–Sydney Central</t>
  </si>
  <si>
    <r>
      <t xml:space="preserve">Figure 36 </t>
    </r>
    <r>
      <rPr>
        <b/>
        <sz val="11"/>
        <color rgb="FF000000"/>
        <rFont val="Calibri"/>
        <family val="2"/>
      </rPr>
      <t>—</t>
    </r>
    <r>
      <rPr>
        <b/>
        <sz val="11"/>
        <color rgb="FF000000"/>
        <rFont val="Calibri"/>
        <family val="2"/>
        <scheme val="minor"/>
      </rPr>
      <t xml:space="preserve"> Heavy rail station spacing and illustrative train speeds, 2026</t>
    </r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</si>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</sst>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\: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0" borderId="4" xfId="0" applyBorder="1"/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0" fillId="0" borderId="6" xfId="0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2" fontId="0" fillId="0" borderId="0" xfId="0" applyNumberFormat="1"/>
    <xf numFmtId="0" fontId="0" fillId="0" borderId="7" xfId="0" applyBorder="1"/>
    <xf numFmtId="2" fontId="0" fillId="0" borderId="7" xfId="0" applyNumberFormat="1" applyBorder="1"/>
    <xf numFmtId="2" fontId="0" fillId="0" borderId="5" xfId="0" applyNumberFormat="1" applyBorder="1"/>
    <xf numFmtId="2" fontId="0" fillId="0" borderId="8" xfId="0" applyNumberFormat="1" applyBorder="1"/>
    <xf numFmtId="0" fontId="0" fillId="0" borderId="8" xfId="0" applyBorder="1"/>
    <xf numFmtId="0" fontId="2" fillId="0" borderId="4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2" fontId="0" fillId="0" borderId="7" xfId="0" applyNumberFormat="1" applyBorder="1" applyAlignment="1">
      <alignment horizontal="right"/>
    </xf>
    <xf numFmtId="2" fontId="0" fillId="0" borderId="0" xfId="0" applyNumberFormat="1" applyAlignment="1">
      <alignment horizontal="right"/>
    </xf>
    <xf numFmtId="0" fontId="2" fillId="0" borderId="6" xfId="0" applyFont="1" applyBorder="1"/>
    <xf numFmtId="0" fontId="0" fillId="0" borderId="9" xfId="0" applyBorder="1"/>
    <xf numFmtId="2" fontId="0" fillId="0" borderId="9" xfId="0" applyNumberFormat="1" applyBorder="1"/>
    <xf numFmtId="165" fontId="0" fillId="0" borderId="9" xfId="0" applyNumberFormat="1" applyBorder="1"/>
    <xf numFmtId="164" fontId="0" fillId="0" borderId="9" xfId="0" applyNumberFormat="1" applyBorder="1"/>
    <xf numFmtId="164" fontId="0" fillId="0" borderId="10" xfId="0" applyNumberFormat="1" applyBorder="1"/>
    <xf numFmtId="0" fontId="2" fillId="0" borderId="9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579D5-76C8-4775-9C1D-DC6AA5EFD4AF}">
  <sheetPr>
    <tabColor rgb="FF92D050"/>
  </sheetPr>
  <dimension ref="B2:H27"/>
  <sheetViews>
    <sheetView workbookViewId="0">
      <selection activeCell="I25" sqref="I25"/>
    </sheetView>
  </sheetViews>
  <sheetFormatPr defaultRowHeight="15" x14ac:dyDescent="0.25"/>
  <cols>
    <col min="2" max="2" width="7.85546875" bestFit="1" customWidth="1"/>
    <col min="3" max="3" width="7.140625" bestFit="1" customWidth="1"/>
    <col min="4" max="4" width="10.42578125" bestFit="1" customWidth="1"/>
    <col min="5" max="5" width="8.28515625" bestFit="1" customWidth="1"/>
    <col min="6" max="6" width="5.5703125" bestFit="1" customWidth="1"/>
    <col min="7" max="7" width="8.5703125" bestFit="1" customWidth="1"/>
    <col min="8" max="8" width="6.85546875" bestFit="1" customWidth="1"/>
  </cols>
  <sheetData>
    <row r="2" spans="2:8" ht="32.1" customHeight="1" x14ac:dyDescent="0.25">
      <c r="B2" s="40" t="s">
        <v>33</v>
      </c>
      <c r="C2" s="41"/>
      <c r="D2" s="41"/>
      <c r="E2" s="41"/>
      <c r="F2" s="41"/>
      <c r="G2" s="41"/>
      <c r="H2" s="42"/>
    </row>
    <row r="3" spans="2:8" x14ac:dyDescent="0.25"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0</v>
      </c>
      <c r="H3" s="10" t="s">
        <v>17</v>
      </c>
    </row>
    <row r="4" spans="2:8" x14ac:dyDescent="0.25">
      <c r="B4" s="21" t="s">
        <v>64</v>
      </c>
      <c r="C4" s="15">
        <v>267.10000000000002</v>
      </c>
      <c r="D4" s="15">
        <v>131.80000000000001</v>
      </c>
      <c r="E4" s="15">
        <v>45.418999999999997</v>
      </c>
      <c r="F4" s="15">
        <v>31</v>
      </c>
      <c r="G4" s="15">
        <v>8.0500000000000007</v>
      </c>
      <c r="H4" s="18">
        <f t="shared" ref="H4:H12" si="0">SUM(C4:G4)</f>
        <v>483.36900000000003</v>
      </c>
    </row>
    <row r="5" spans="2:8" x14ac:dyDescent="0.25">
      <c r="B5" s="21" t="s">
        <v>65</v>
      </c>
      <c r="C5" s="15">
        <v>263.7</v>
      </c>
      <c r="D5" s="15">
        <v>133.80000000000001</v>
      </c>
      <c r="E5" s="15">
        <v>46.213999999999999</v>
      </c>
      <c r="F5" s="15">
        <v>31.4</v>
      </c>
      <c r="G5" s="15">
        <v>8.42</v>
      </c>
      <c r="H5" s="18">
        <f t="shared" si="0"/>
        <v>483.53399999999999</v>
      </c>
    </row>
    <row r="6" spans="2:8" x14ac:dyDescent="0.25">
      <c r="B6" s="21" t="s">
        <v>66</v>
      </c>
      <c r="C6" s="15">
        <v>263.60000000000002</v>
      </c>
      <c r="D6" s="15">
        <v>134.9</v>
      </c>
      <c r="E6" s="15">
        <v>48.088000000000001</v>
      </c>
      <c r="F6" s="15">
        <v>31.1</v>
      </c>
      <c r="G6" s="15">
        <v>8.77</v>
      </c>
      <c r="H6" s="18">
        <f t="shared" si="0"/>
        <v>486.45800000000003</v>
      </c>
    </row>
    <row r="7" spans="2:8" x14ac:dyDescent="0.25">
      <c r="B7" s="21" t="s">
        <v>67</v>
      </c>
      <c r="C7" s="15">
        <v>259.89999999999998</v>
      </c>
      <c r="D7" s="15">
        <v>145.1</v>
      </c>
      <c r="E7" s="15">
        <v>48.551000000000002</v>
      </c>
      <c r="F7" s="15">
        <v>32.700000000000003</v>
      </c>
      <c r="G7" s="15">
        <v>8.9</v>
      </c>
      <c r="H7" s="18">
        <f t="shared" si="0"/>
        <v>495.15099999999995</v>
      </c>
    </row>
    <row r="8" spans="2:8" x14ac:dyDescent="0.25">
      <c r="B8" s="21" t="s">
        <v>68</v>
      </c>
      <c r="C8" s="15">
        <v>261.89999999999998</v>
      </c>
      <c r="D8" s="15">
        <v>159.1</v>
      </c>
      <c r="E8" s="15">
        <v>53.131</v>
      </c>
      <c r="F8" s="15">
        <v>34.1</v>
      </c>
      <c r="G8" s="15">
        <v>9.35</v>
      </c>
      <c r="H8" s="18">
        <f t="shared" si="0"/>
        <v>517.58100000000002</v>
      </c>
    </row>
    <row r="9" spans="2:8" x14ac:dyDescent="0.25">
      <c r="B9" s="21" t="s">
        <v>69</v>
      </c>
      <c r="C9" s="15">
        <v>269</v>
      </c>
      <c r="D9" s="15">
        <v>178.6</v>
      </c>
      <c r="E9" s="15">
        <v>57.912999999999997</v>
      </c>
      <c r="F9" s="15">
        <v>35.799999999999997</v>
      </c>
      <c r="G9" s="15">
        <v>9.2899999999999991</v>
      </c>
      <c r="H9" s="18">
        <f t="shared" si="0"/>
        <v>550.60299999999995</v>
      </c>
    </row>
    <row r="10" spans="2:8" x14ac:dyDescent="0.25">
      <c r="B10" s="21" t="s">
        <v>70</v>
      </c>
      <c r="C10" s="15">
        <v>283.3</v>
      </c>
      <c r="D10" s="15">
        <v>201.2</v>
      </c>
      <c r="E10" s="15">
        <v>51</v>
      </c>
      <c r="F10" s="15">
        <v>42.6</v>
      </c>
      <c r="G10" s="15">
        <v>9.36</v>
      </c>
      <c r="H10" s="18">
        <f t="shared" si="0"/>
        <v>587.46</v>
      </c>
    </row>
    <row r="11" spans="2:8" x14ac:dyDescent="0.25">
      <c r="B11" s="21" t="s">
        <v>71</v>
      </c>
      <c r="C11" s="15">
        <v>292.2</v>
      </c>
      <c r="D11" s="15">
        <v>213.9</v>
      </c>
      <c r="E11" s="15">
        <v>54.7</v>
      </c>
      <c r="F11" s="15">
        <v>54.7</v>
      </c>
      <c r="G11" s="15">
        <v>9.5500000000000007</v>
      </c>
      <c r="H11" s="18">
        <f t="shared" si="0"/>
        <v>625.05000000000007</v>
      </c>
    </row>
    <row r="12" spans="2:8" x14ac:dyDescent="0.25">
      <c r="B12" s="21" t="s">
        <v>72</v>
      </c>
      <c r="C12" s="15">
        <v>289.10000000000002</v>
      </c>
      <c r="D12" s="15">
        <v>219.3</v>
      </c>
      <c r="E12" s="15">
        <v>52.3</v>
      </c>
      <c r="F12" s="15">
        <v>56.4</v>
      </c>
      <c r="G12" s="15">
        <v>9.36</v>
      </c>
      <c r="H12" s="18">
        <f t="shared" si="0"/>
        <v>626.46</v>
      </c>
    </row>
    <row r="13" spans="2:8" x14ac:dyDescent="0.25">
      <c r="B13" s="21" t="s">
        <v>31</v>
      </c>
      <c r="C13" s="15">
        <v>294.5</v>
      </c>
      <c r="D13" s="15">
        <v>228.9</v>
      </c>
      <c r="E13" s="15">
        <v>51</v>
      </c>
      <c r="F13" s="15">
        <v>58.9</v>
      </c>
      <c r="G13" s="15">
        <v>8.7799999999999994</v>
      </c>
      <c r="H13" s="18">
        <f>SUM(C13:G13)</f>
        <v>642.07999999999993</v>
      </c>
    </row>
    <row r="14" spans="2:8" x14ac:dyDescent="0.25">
      <c r="B14" s="21" t="s">
        <v>32</v>
      </c>
      <c r="C14" s="15">
        <v>303.5</v>
      </c>
      <c r="D14" s="15">
        <v>222</v>
      </c>
      <c r="E14" s="15">
        <v>52.8</v>
      </c>
      <c r="F14" s="15">
        <v>63</v>
      </c>
      <c r="G14" s="15">
        <v>8</v>
      </c>
      <c r="H14" s="18">
        <f t="shared" ref="H14:H26" si="1">SUM(C14:G14)</f>
        <v>649.29999999999995</v>
      </c>
    </row>
    <row r="15" spans="2:8" x14ac:dyDescent="0.25">
      <c r="B15" s="21" t="s">
        <v>18</v>
      </c>
      <c r="C15" s="15">
        <v>272.39999999999998</v>
      </c>
      <c r="D15" s="15">
        <v>225.5</v>
      </c>
      <c r="E15" s="15">
        <v>48.5</v>
      </c>
      <c r="F15" s="15">
        <v>65.7</v>
      </c>
      <c r="G15" s="15">
        <v>8</v>
      </c>
      <c r="H15" s="18">
        <f t="shared" si="1"/>
        <v>620.1</v>
      </c>
    </row>
    <row r="16" spans="2:8" x14ac:dyDescent="0.25">
      <c r="B16" s="21" t="s">
        <v>19</v>
      </c>
      <c r="C16" s="15">
        <v>282.2</v>
      </c>
      <c r="D16" s="15">
        <v>225.7</v>
      </c>
      <c r="E16" s="15">
        <v>50.9</v>
      </c>
      <c r="F16" s="15">
        <v>63.5</v>
      </c>
      <c r="G16" s="15">
        <v>8.1999999999999993</v>
      </c>
      <c r="H16" s="18">
        <f t="shared" si="1"/>
        <v>630.5</v>
      </c>
    </row>
    <row r="17" spans="2:8" x14ac:dyDescent="0.25">
      <c r="B17" s="21" t="s">
        <v>20</v>
      </c>
      <c r="C17" s="15">
        <v>291.89999999999998</v>
      </c>
      <c r="D17" s="15">
        <v>227.5</v>
      </c>
      <c r="E17" s="15">
        <v>51.59</v>
      </c>
      <c r="F17" s="15">
        <v>64.2</v>
      </c>
      <c r="G17" s="15">
        <v>10.9</v>
      </c>
      <c r="H17" s="18">
        <f t="shared" si="1"/>
        <v>646.09</v>
      </c>
    </row>
    <row r="18" spans="2:8" x14ac:dyDescent="0.25">
      <c r="B18" s="21" t="s">
        <v>21</v>
      </c>
      <c r="C18" s="15">
        <v>322.60000000000002</v>
      </c>
      <c r="D18" s="15">
        <v>233.4</v>
      </c>
      <c r="E18" s="15">
        <v>52.4</v>
      </c>
      <c r="F18" s="15">
        <v>62.6</v>
      </c>
      <c r="G18" s="15">
        <v>11.3</v>
      </c>
      <c r="H18" s="18">
        <f t="shared" si="1"/>
        <v>682.3</v>
      </c>
    </row>
    <row r="19" spans="2:8" x14ac:dyDescent="0.25">
      <c r="B19" s="21" t="s">
        <v>22</v>
      </c>
      <c r="C19" s="15">
        <v>340.7</v>
      </c>
      <c r="D19" s="15">
        <v>236.8</v>
      </c>
      <c r="E19" s="15">
        <v>51.01</v>
      </c>
      <c r="F19" s="15">
        <v>60.09</v>
      </c>
      <c r="G19" s="15">
        <v>14.38</v>
      </c>
      <c r="H19" s="18">
        <f t="shared" si="1"/>
        <v>702.98</v>
      </c>
    </row>
    <row r="20" spans="2:8" x14ac:dyDescent="0.25">
      <c r="B20" s="21" t="s">
        <v>23</v>
      </c>
      <c r="C20" s="15">
        <v>359.2</v>
      </c>
      <c r="D20" s="15">
        <v>240.9</v>
      </c>
      <c r="E20" s="15">
        <v>53.6</v>
      </c>
      <c r="F20" s="15">
        <v>60.6</v>
      </c>
      <c r="G20" s="15">
        <v>14.4</v>
      </c>
      <c r="H20" s="18">
        <f t="shared" si="1"/>
        <v>728.7</v>
      </c>
    </row>
    <row r="21" spans="2:8" x14ac:dyDescent="0.25">
      <c r="B21" s="21" t="s">
        <v>24</v>
      </c>
      <c r="C21" s="15">
        <v>379.10200000000003</v>
      </c>
      <c r="D21" s="15">
        <v>243.2</v>
      </c>
      <c r="E21" s="15">
        <v>55</v>
      </c>
      <c r="F21" s="15">
        <v>61.5</v>
      </c>
      <c r="G21" s="15">
        <v>15.6</v>
      </c>
      <c r="H21" s="18">
        <f t="shared" si="1"/>
        <v>754.40200000000004</v>
      </c>
    </row>
    <row r="22" spans="2:8" x14ac:dyDescent="0.25">
      <c r="B22" s="21" t="s">
        <v>25</v>
      </c>
      <c r="C22" s="15">
        <v>329.5</v>
      </c>
      <c r="D22" s="15">
        <v>187.6</v>
      </c>
      <c r="E22" s="15">
        <v>44</v>
      </c>
      <c r="F22" s="15">
        <v>49.7</v>
      </c>
      <c r="G22" s="15">
        <v>13.2</v>
      </c>
      <c r="H22" s="18">
        <f t="shared" si="1"/>
        <v>624.00000000000011</v>
      </c>
    </row>
    <row r="23" spans="2:8" x14ac:dyDescent="0.25">
      <c r="B23" s="21" t="s">
        <v>26</v>
      </c>
      <c r="C23" s="15">
        <v>230.37</v>
      </c>
      <c r="D23" s="15">
        <v>81.7</v>
      </c>
      <c r="E23" s="15">
        <v>33.299999999999997</v>
      </c>
      <c r="F23" s="15">
        <v>42.9</v>
      </c>
      <c r="G23" s="15">
        <v>9.1</v>
      </c>
      <c r="H23" s="18">
        <f t="shared" si="1"/>
        <v>397.37</v>
      </c>
    </row>
    <row r="24" spans="2:8" x14ac:dyDescent="0.25">
      <c r="B24" s="21" t="s">
        <v>27</v>
      </c>
      <c r="C24" s="15">
        <v>146</v>
      </c>
      <c r="D24" s="15">
        <v>99.5</v>
      </c>
      <c r="E24" s="15">
        <v>32.049999999999997</v>
      </c>
      <c r="F24" s="15">
        <v>42.7</v>
      </c>
      <c r="G24" s="15">
        <v>7.8</v>
      </c>
      <c r="H24" s="18">
        <f t="shared" si="1"/>
        <v>328.05</v>
      </c>
    </row>
    <row r="25" spans="2:8" x14ac:dyDescent="0.25">
      <c r="B25" s="21" t="s">
        <v>28</v>
      </c>
      <c r="C25" s="15">
        <v>256.53000000000003</v>
      </c>
      <c r="D25" s="15">
        <v>157.1</v>
      </c>
      <c r="E25" s="15">
        <v>42.86</v>
      </c>
      <c r="F25" s="15">
        <v>53.2</v>
      </c>
      <c r="G25" s="15">
        <v>12</v>
      </c>
      <c r="H25" s="18">
        <f t="shared" si="1"/>
        <v>521.69000000000005</v>
      </c>
    </row>
    <row r="26" spans="2:8" x14ac:dyDescent="0.25">
      <c r="B26" s="21" t="s">
        <v>29</v>
      </c>
      <c r="C26" s="15">
        <v>325.3</v>
      </c>
      <c r="D26" s="15">
        <v>182.5</v>
      </c>
      <c r="E26" s="15">
        <v>47.25</v>
      </c>
      <c r="F26" s="15">
        <v>59.7</v>
      </c>
      <c r="G26" s="15">
        <v>12.3</v>
      </c>
      <c r="H26" s="18">
        <f t="shared" si="1"/>
        <v>627.04999999999995</v>
      </c>
    </row>
    <row r="27" spans="2:8" x14ac:dyDescent="0.25">
      <c r="B27" s="22" t="s">
        <v>30</v>
      </c>
      <c r="C27" s="17">
        <v>359.2</v>
      </c>
      <c r="D27" s="17">
        <v>187.4</v>
      </c>
      <c r="E27" s="17">
        <v>54.9</v>
      </c>
      <c r="F27" s="17">
        <v>61.9</v>
      </c>
      <c r="G27" s="16">
        <v>14.64</v>
      </c>
      <c r="H27" s="20">
        <v>678.04</v>
      </c>
    </row>
  </sheetData>
  <mergeCells count="1">
    <mergeCell ref="B2:H2"/>
  </mergeCells>
  <pageMargins left="0.7" right="0.7" top="0.75" bottom="0.75" header="0.3" footer="0.3"/>
  <pageSetup paperSize="9" orientation="portrait" r:id="rId1"/>
  <headerFooter>
    <oddHeader>&amp;C&amp;"Aptos"&amp;14&amp;KFF0000 OFFICIAL&amp;1#_x000D_</oddHeader>
    <oddFooter>&amp;C_x000D_&amp;1#&amp;"Aptos"&amp;14&amp;KFF0000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8532A-3B15-490A-9749-922FA7AE2ABB}">
  <sheetPr>
    <tabColor rgb="FF92D050"/>
  </sheetPr>
  <dimension ref="B2:G18"/>
  <sheetViews>
    <sheetView workbookViewId="0">
      <selection activeCell="J19" sqref="J19"/>
    </sheetView>
  </sheetViews>
  <sheetFormatPr defaultRowHeight="15" x14ac:dyDescent="0.25"/>
  <cols>
    <col min="2" max="2" width="7.85546875" bestFit="1" customWidth="1"/>
    <col min="3" max="3" width="7.42578125" bestFit="1" customWidth="1"/>
    <col min="4" max="4" width="11" bestFit="1" customWidth="1"/>
    <col min="6" max="6" width="6.5703125" bestFit="1" customWidth="1"/>
    <col min="7" max="7" width="9" bestFit="1" customWidth="1"/>
  </cols>
  <sheetData>
    <row r="2" spans="2:7" ht="39" customHeight="1" x14ac:dyDescent="0.25">
      <c r="B2" s="40" t="s">
        <v>34</v>
      </c>
      <c r="C2" s="41"/>
      <c r="D2" s="41"/>
      <c r="E2" s="41"/>
      <c r="F2" s="41"/>
      <c r="G2" s="42"/>
    </row>
    <row r="3" spans="2:7" x14ac:dyDescent="0.25"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0</v>
      </c>
    </row>
    <row r="4" spans="2:7" x14ac:dyDescent="0.25">
      <c r="B4" s="21" t="s">
        <v>31</v>
      </c>
      <c r="C4" s="23">
        <v>100</v>
      </c>
      <c r="D4" s="23">
        <v>100</v>
      </c>
      <c r="E4" s="23">
        <v>100</v>
      </c>
      <c r="F4" s="23">
        <v>100</v>
      </c>
      <c r="G4" s="24">
        <v>100</v>
      </c>
    </row>
    <row r="5" spans="2:7" x14ac:dyDescent="0.25">
      <c r="B5" s="21" t="s">
        <v>32</v>
      </c>
      <c r="C5" s="23">
        <v>103</v>
      </c>
      <c r="D5" s="23">
        <v>97</v>
      </c>
      <c r="E5" s="23">
        <v>104</v>
      </c>
      <c r="F5" s="23">
        <v>107</v>
      </c>
      <c r="G5" s="24">
        <v>91</v>
      </c>
    </row>
    <row r="6" spans="2:7" x14ac:dyDescent="0.25">
      <c r="B6" s="21" t="s">
        <v>18</v>
      </c>
      <c r="C6" s="23">
        <v>92</v>
      </c>
      <c r="D6" s="23">
        <v>99</v>
      </c>
      <c r="E6" s="23">
        <v>107</v>
      </c>
      <c r="F6" s="23">
        <v>212</v>
      </c>
      <c r="G6" s="24">
        <v>99</v>
      </c>
    </row>
    <row r="7" spans="2:7" x14ac:dyDescent="0.25">
      <c r="B7" s="21" t="s">
        <v>19</v>
      </c>
      <c r="C7" s="23">
        <v>96</v>
      </c>
      <c r="D7" s="23">
        <v>99</v>
      </c>
      <c r="E7" s="23">
        <v>112</v>
      </c>
      <c r="F7" s="23">
        <v>205</v>
      </c>
      <c r="G7" s="24">
        <v>102</v>
      </c>
    </row>
    <row r="8" spans="2:7" x14ac:dyDescent="0.25">
      <c r="B8" s="21" t="s">
        <v>20</v>
      </c>
      <c r="C8" s="23">
        <v>99</v>
      </c>
      <c r="D8" s="23">
        <v>99</v>
      </c>
      <c r="E8" s="23">
        <v>114</v>
      </c>
      <c r="F8" s="23">
        <v>207</v>
      </c>
      <c r="G8" s="24">
        <v>135</v>
      </c>
    </row>
    <row r="9" spans="2:7" x14ac:dyDescent="0.25">
      <c r="B9" s="21" t="s">
        <v>21</v>
      </c>
      <c r="C9" s="23">
        <v>110</v>
      </c>
      <c r="D9" s="23">
        <v>102</v>
      </c>
      <c r="E9" s="23">
        <v>115</v>
      </c>
      <c r="F9" s="23">
        <v>202</v>
      </c>
      <c r="G9" s="24">
        <v>140</v>
      </c>
    </row>
    <row r="10" spans="2:7" x14ac:dyDescent="0.25">
      <c r="B10" s="21" t="s">
        <v>22</v>
      </c>
      <c r="C10" s="23">
        <v>116</v>
      </c>
      <c r="D10" s="23">
        <v>103</v>
      </c>
      <c r="E10" s="23">
        <v>112</v>
      </c>
      <c r="F10" s="23">
        <v>194</v>
      </c>
      <c r="G10" s="24">
        <v>179</v>
      </c>
    </row>
    <row r="11" spans="2:7" x14ac:dyDescent="0.25">
      <c r="B11" s="21" t="s">
        <v>23</v>
      </c>
      <c r="C11" s="23">
        <v>122</v>
      </c>
      <c r="D11" s="23">
        <v>105</v>
      </c>
      <c r="E11" s="23">
        <v>118</v>
      </c>
      <c r="F11" s="23">
        <v>195</v>
      </c>
      <c r="G11" s="24">
        <v>179</v>
      </c>
    </row>
    <row r="12" spans="2:7" x14ac:dyDescent="0.25">
      <c r="B12" s="21" t="s">
        <v>24</v>
      </c>
      <c r="C12" s="23">
        <v>129</v>
      </c>
      <c r="D12" s="23">
        <v>106</v>
      </c>
      <c r="E12" s="23">
        <v>121</v>
      </c>
      <c r="F12" s="23">
        <v>198</v>
      </c>
      <c r="G12" s="24">
        <v>194</v>
      </c>
    </row>
    <row r="13" spans="2:7" x14ac:dyDescent="0.25">
      <c r="B13" s="21" t="s">
        <v>25</v>
      </c>
      <c r="C13" s="23">
        <v>118</v>
      </c>
      <c r="D13" s="23">
        <v>82</v>
      </c>
      <c r="E13" s="23">
        <v>97</v>
      </c>
      <c r="F13" s="23">
        <v>160</v>
      </c>
      <c r="G13" s="24">
        <v>164</v>
      </c>
    </row>
    <row r="14" spans="2:7" x14ac:dyDescent="0.25">
      <c r="B14" s="21" t="s">
        <v>26</v>
      </c>
      <c r="C14" s="23">
        <v>78</v>
      </c>
      <c r="D14" s="23">
        <v>36</v>
      </c>
      <c r="E14" s="23">
        <v>73</v>
      </c>
      <c r="F14" s="23">
        <v>138</v>
      </c>
      <c r="G14" s="24">
        <v>113</v>
      </c>
    </row>
    <row r="15" spans="2:7" x14ac:dyDescent="0.25">
      <c r="B15" s="21" t="s">
        <v>27</v>
      </c>
      <c r="C15" s="23">
        <v>50</v>
      </c>
      <c r="D15" s="23">
        <v>43</v>
      </c>
      <c r="E15" s="23">
        <v>71</v>
      </c>
      <c r="F15" s="23">
        <v>138</v>
      </c>
      <c r="G15" s="24">
        <v>97</v>
      </c>
    </row>
    <row r="16" spans="2:7" x14ac:dyDescent="0.25">
      <c r="B16" s="21" t="s">
        <v>28</v>
      </c>
      <c r="C16" s="23">
        <v>87</v>
      </c>
      <c r="D16" s="23">
        <v>69</v>
      </c>
      <c r="E16" s="23">
        <v>84</v>
      </c>
      <c r="F16" s="23">
        <v>90</v>
      </c>
      <c r="G16" s="24">
        <v>137</v>
      </c>
    </row>
    <row r="17" spans="2:7" x14ac:dyDescent="0.25">
      <c r="B17" s="21" t="s">
        <v>29</v>
      </c>
      <c r="C17" s="23">
        <v>110</v>
      </c>
      <c r="D17" s="23">
        <v>80</v>
      </c>
      <c r="E17" s="23">
        <v>93</v>
      </c>
      <c r="F17" s="23">
        <v>101</v>
      </c>
      <c r="G17" s="24">
        <v>140</v>
      </c>
    </row>
    <row r="18" spans="2:7" x14ac:dyDescent="0.25">
      <c r="B18" s="22" t="s">
        <v>30</v>
      </c>
      <c r="C18" s="25">
        <v>122</v>
      </c>
      <c r="D18" s="25">
        <v>82</v>
      </c>
      <c r="E18" s="25">
        <v>108</v>
      </c>
      <c r="F18" s="25">
        <v>105</v>
      </c>
      <c r="G18" s="26">
        <v>167</v>
      </c>
    </row>
  </sheetData>
  <mergeCells count="1">
    <mergeCell ref="B2:G2"/>
  </mergeCells>
  <pageMargins left="0.7" right="0.7" top="0.75" bottom="0.75" header="0.3" footer="0.3"/>
  <pageSetup paperSize="9" orientation="portrait" r:id="rId1"/>
  <headerFooter>
    <oddHeader>&amp;C&amp;"Aptos"&amp;14&amp;KFF0000 OFFICIAL&amp;1#_x000D_</oddHeader>
    <oddFooter>&amp;C_x000D_&amp;1#&amp;"Aptos"&amp;14&amp;KFF0000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DF401-D37F-4B54-B1D7-770DABB4039A}">
  <sheetPr>
    <tabColor rgb="FF92D050"/>
  </sheetPr>
  <dimension ref="B2:H27"/>
  <sheetViews>
    <sheetView workbookViewId="0">
      <selection activeCell="E10" sqref="E10"/>
    </sheetView>
  </sheetViews>
  <sheetFormatPr defaultRowHeight="15" x14ac:dyDescent="0.25"/>
  <cols>
    <col min="3" max="3" width="11" bestFit="1" customWidth="1"/>
    <col min="6" max="6" width="10.5703125" bestFit="1" customWidth="1"/>
    <col min="8" max="8" width="10.28515625" bestFit="1" customWidth="1"/>
  </cols>
  <sheetData>
    <row r="2" spans="2:8" ht="38.1" customHeight="1" x14ac:dyDescent="0.25">
      <c r="B2" s="40" t="s">
        <v>35</v>
      </c>
      <c r="C2" s="41"/>
      <c r="D2" s="41"/>
      <c r="E2" s="41"/>
      <c r="F2" s="41"/>
      <c r="G2" s="41"/>
      <c r="H2" s="42"/>
    </row>
    <row r="3" spans="2:8" x14ac:dyDescent="0.25">
      <c r="B3" s="8" t="s">
        <v>4</v>
      </c>
      <c r="C3" s="9" t="s">
        <v>6</v>
      </c>
      <c r="D3" s="9" t="s">
        <v>0</v>
      </c>
      <c r="E3" s="9" t="s">
        <v>5</v>
      </c>
      <c r="F3" s="9" t="s">
        <v>1</v>
      </c>
      <c r="G3" s="9" t="s">
        <v>2</v>
      </c>
      <c r="H3" s="10" t="s">
        <v>3</v>
      </c>
    </row>
    <row r="4" spans="2:8" x14ac:dyDescent="0.25">
      <c r="B4" s="21" t="s">
        <v>36</v>
      </c>
      <c r="C4" s="15">
        <v>145.30000000000001</v>
      </c>
      <c r="D4" s="15"/>
      <c r="E4" s="15"/>
      <c r="F4" s="15"/>
      <c r="G4" s="15"/>
      <c r="H4" s="18"/>
    </row>
    <row r="5" spans="2:8" x14ac:dyDescent="0.25">
      <c r="B5" s="21" t="s">
        <v>37</v>
      </c>
      <c r="C5" s="15">
        <v>149.6</v>
      </c>
      <c r="D5" s="15"/>
      <c r="E5" s="15"/>
      <c r="F5" s="15"/>
      <c r="G5" s="15"/>
      <c r="H5" s="18"/>
    </row>
    <row r="6" spans="2:8" x14ac:dyDescent="0.25">
      <c r="B6" s="21" t="s">
        <v>38</v>
      </c>
      <c r="C6" s="15">
        <v>154.9</v>
      </c>
      <c r="D6" s="15"/>
      <c r="E6" s="15"/>
      <c r="F6" s="15"/>
      <c r="G6" s="15"/>
      <c r="H6" s="18"/>
    </row>
    <row r="7" spans="2:8" x14ac:dyDescent="0.25">
      <c r="B7" s="21" t="s">
        <v>39</v>
      </c>
      <c r="C7" s="15">
        <v>158.30000000000001</v>
      </c>
      <c r="D7" s="15"/>
      <c r="E7" s="15"/>
      <c r="F7" s="15"/>
      <c r="G7" s="15"/>
      <c r="H7" s="18"/>
    </row>
    <row r="8" spans="2:8" x14ac:dyDescent="0.25">
      <c r="B8" s="21" t="s">
        <v>40</v>
      </c>
      <c r="C8" s="15">
        <v>178.1</v>
      </c>
      <c r="D8" s="15"/>
      <c r="E8" s="15"/>
      <c r="F8" s="15"/>
      <c r="G8" s="15"/>
      <c r="H8" s="18"/>
    </row>
    <row r="9" spans="2:8" x14ac:dyDescent="0.25">
      <c r="B9" s="21" t="s">
        <v>41</v>
      </c>
      <c r="C9" s="15">
        <v>175.6</v>
      </c>
      <c r="D9" s="15"/>
      <c r="E9" s="15"/>
      <c r="F9" s="15"/>
      <c r="G9" s="15"/>
      <c r="H9" s="18"/>
    </row>
    <row r="10" spans="2:8" x14ac:dyDescent="0.25">
      <c r="B10" s="21" t="s">
        <v>31</v>
      </c>
      <c r="C10" s="15">
        <v>182.7</v>
      </c>
      <c r="D10" s="15"/>
      <c r="E10" s="15">
        <v>3.2610000000000001</v>
      </c>
      <c r="F10" s="15"/>
      <c r="G10" s="15"/>
      <c r="H10" s="18"/>
    </row>
    <row r="11" spans="2:8" x14ac:dyDescent="0.25">
      <c r="B11" s="21" t="s">
        <v>32</v>
      </c>
      <c r="C11" s="15">
        <v>191.6</v>
      </c>
      <c r="D11" s="15"/>
      <c r="E11" s="15">
        <v>4.3899999999999997</v>
      </c>
      <c r="F11" s="15"/>
      <c r="G11" s="15"/>
      <c r="H11" s="18"/>
    </row>
    <row r="12" spans="2:8" x14ac:dyDescent="0.25">
      <c r="B12" s="21" t="s">
        <v>18</v>
      </c>
      <c r="C12" s="15">
        <v>182.7</v>
      </c>
      <c r="D12" s="15"/>
      <c r="E12" s="15">
        <v>3.6309999999999998</v>
      </c>
      <c r="F12" s="15"/>
      <c r="G12" s="15"/>
      <c r="H12" s="18"/>
    </row>
    <row r="13" spans="2:8" x14ac:dyDescent="0.25">
      <c r="B13" s="21" t="s">
        <v>19</v>
      </c>
      <c r="C13" s="15">
        <v>176.9</v>
      </c>
      <c r="D13" s="15"/>
      <c r="E13" s="15">
        <v>3.9</v>
      </c>
      <c r="F13" s="15"/>
      <c r="G13" s="15"/>
      <c r="H13" s="18"/>
    </row>
    <row r="14" spans="2:8" x14ac:dyDescent="0.25">
      <c r="B14" s="21" t="s">
        <v>20</v>
      </c>
      <c r="C14" s="15">
        <v>182.1</v>
      </c>
      <c r="D14" s="15">
        <v>8.8699999999999992</v>
      </c>
      <c r="E14" s="15">
        <v>6.1</v>
      </c>
      <c r="F14" s="15">
        <v>6.3</v>
      </c>
      <c r="G14" s="15"/>
      <c r="H14" s="18"/>
    </row>
    <row r="15" spans="2:8" x14ac:dyDescent="0.25">
      <c r="B15" s="21" t="s">
        <v>21</v>
      </c>
      <c r="C15" s="15">
        <v>203.8</v>
      </c>
      <c r="D15" s="15">
        <v>8.8800000000000008</v>
      </c>
      <c r="E15" s="15">
        <v>9.6999999999999993</v>
      </c>
      <c r="F15" s="15">
        <v>7.7</v>
      </c>
      <c r="G15" s="15"/>
      <c r="H15" s="18"/>
    </row>
    <row r="16" spans="2:8" x14ac:dyDescent="0.25">
      <c r="B16" s="21" t="s">
        <v>22</v>
      </c>
      <c r="C16" s="15">
        <v>204</v>
      </c>
      <c r="D16" s="15">
        <v>9.25</v>
      </c>
      <c r="E16" s="15">
        <v>10.039999999999999</v>
      </c>
      <c r="F16" s="15">
        <v>7.97</v>
      </c>
      <c r="G16" s="15"/>
      <c r="H16" s="18"/>
    </row>
    <row r="17" spans="2:8" x14ac:dyDescent="0.25">
      <c r="B17" s="21" t="s">
        <v>23</v>
      </c>
      <c r="C17" s="15">
        <v>206.3</v>
      </c>
      <c r="D17" s="15">
        <v>9.4</v>
      </c>
      <c r="E17" s="15">
        <v>10.25</v>
      </c>
      <c r="F17" s="15">
        <v>9.49</v>
      </c>
      <c r="G17" s="15"/>
      <c r="H17" s="18"/>
    </row>
    <row r="18" spans="2:8" x14ac:dyDescent="0.25">
      <c r="B18" s="21" t="s">
        <v>24</v>
      </c>
      <c r="C18" s="15">
        <v>205.4</v>
      </c>
      <c r="D18" s="15">
        <v>9.4</v>
      </c>
      <c r="E18" s="15">
        <v>9.91</v>
      </c>
      <c r="F18" s="15">
        <v>10.75</v>
      </c>
      <c r="G18" s="15"/>
      <c r="H18" s="18"/>
    </row>
    <row r="19" spans="2:8" x14ac:dyDescent="0.25">
      <c r="B19" s="21" t="s">
        <v>25</v>
      </c>
      <c r="C19" s="15">
        <v>141.80000000000001</v>
      </c>
      <c r="D19" s="15">
        <v>7.4</v>
      </c>
      <c r="E19" s="15">
        <v>12.37</v>
      </c>
      <c r="F19" s="15">
        <v>8.4600000000000009</v>
      </c>
      <c r="G19" s="15">
        <v>3.609</v>
      </c>
      <c r="H19" s="18">
        <v>0.96199999999999997</v>
      </c>
    </row>
    <row r="20" spans="2:8" x14ac:dyDescent="0.25">
      <c r="B20" s="21" t="s">
        <v>26</v>
      </c>
      <c r="C20" s="15">
        <v>60.2</v>
      </c>
      <c r="D20" s="15">
        <v>5.9</v>
      </c>
      <c r="E20" s="15">
        <v>16.98</v>
      </c>
      <c r="F20" s="15">
        <v>6.12</v>
      </c>
      <c r="G20" s="15">
        <v>2.9590000000000001</v>
      </c>
      <c r="H20" s="18">
        <v>0.73199999999999998</v>
      </c>
    </row>
    <row r="21" spans="2:8" x14ac:dyDescent="0.25">
      <c r="B21" s="21" t="s">
        <v>27</v>
      </c>
      <c r="C21" s="15">
        <v>82.8</v>
      </c>
      <c r="D21" s="15">
        <v>5.5</v>
      </c>
      <c r="E21" s="15">
        <v>17.399999999999999</v>
      </c>
      <c r="F21" s="15">
        <v>6.34</v>
      </c>
      <c r="G21" s="15">
        <v>2.34</v>
      </c>
      <c r="H21" s="18">
        <v>0.57099999999999995</v>
      </c>
    </row>
    <row r="22" spans="2:8" x14ac:dyDescent="0.25">
      <c r="B22" s="21" t="s">
        <v>28</v>
      </c>
      <c r="C22" s="15">
        <v>147.63999999999999</v>
      </c>
      <c r="D22" s="15">
        <v>7.5</v>
      </c>
      <c r="E22" s="15">
        <v>37.6</v>
      </c>
      <c r="F22" s="15">
        <v>10.4</v>
      </c>
      <c r="G22" s="15">
        <v>3.74</v>
      </c>
      <c r="H22" s="18">
        <v>0.94699999999999995</v>
      </c>
    </row>
    <row r="23" spans="2:8" x14ac:dyDescent="0.25">
      <c r="B23" s="21" t="s">
        <v>29</v>
      </c>
      <c r="C23" s="15">
        <v>154.80000000000001</v>
      </c>
      <c r="D23" s="15">
        <v>8.8000000000000007</v>
      </c>
      <c r="E23" s="15">
        <v>47.4</v>
      </c>
      <c r="F23" s="15">
        <v>11.2</v>
      </c>
      <c r="G23" s="15">
        <v>4.18</v>
      </c>
      <c r="H23" s="18">
        <v>1.05</v>
      </c>
    </row>
    <row r="24" spans="2:8" x14ac:dyDescent="0.25">
      <c r="B24" s="22" t="s">
        <v>30</v>
      </c>
      <c r="C24" s="17">
        <v>160.19999999999999</v>
      </c>
      <c r="D24" s="17">
        <v>9.01</v>
      </c>
      <c r="E24" s="17">
        <v>49.9</v>
      </c>
      <c r="F24" s="17">
        <v>13.8</v>
      </c>
      <c r="G24" s="27" t="s">
        <v>42</v>
      </c>
      <c r="H24" s="19">
        <v>0.99</v>
      </c>
    </row>
    <row r="26" spans="2:8" ht="68.25" customHeight="1" x14ac:dyDescent="0.25">
      <c r="B26" s="39" t="s">
        <v>43</v>
      </c>
      <c r="C26" s="39"/>
      <c r="D26" s="39"/>
      <c r="E26" s="39"/>
      <c r="F26" s="39"/>
      <c r="G26" s="39"/>
      <c r="H26" s="39"/>
    </row>
    <row r="27" spans="2:8" ht="15.75" customHeight="1" x14ac:dyDescent="0.25"/>
  </sheetData>
  <mergeCells count="2">
    <mergeCell ref="B2:H2"/>
    <mergeCell ref="B26:H26"/>
  </mergeCells>
  <pageMargins left="0.7" right="0.7" top="0.75" bottom="0.75" header="0.3" footer="0.3"/>
  <pageSetup paperSize="9" orientation="portrait" r:id="rId1"/>
  <headerFooter>
    <oddHeader>&amp;C&amp;"Aptos"&amp;14&amp;KFF0000 OFFICIAL&amp;1#_x000D_</oddHeader>
    <oddFooter>&amp;C_x000D_&amp;1#&amp;"Aptos"&amp;14&amp;KFF0000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E0723-7E94-4949-BC55-59B7BF685F0D}">
  <sheetPr>
    <tabColor rgb="FF92D050"/>
  </sheetPr>
  <dimension ref="B2:H18"/>
  <sheetViews>
    <sheetView tabSelected="1" workbookViewId="0">
      <selection activeCell="B2" sqref="B2:H2"/>
    </sheetView>
  </sheetViews>
  <sheetFormatPr defaultRowHeight="15" x14ac:dyDescent="0.25"/>
  <cols>
    <col min="3" max="3" width="11.85546875" bestFit="1" customWidth="1"/>
    <col min="6" max="6" width="11.85546875" bestFit="1" customWidth="1"/>
    <col min="8" max="8" width="11.85546875" bestFit="1" customWidth="1"/>
  </cols>
  <sheetData>
    <row r="2" spans="2:8" ht="15.75" x14ac:dyDescent="0.25">
      <c r="B2" s="43" t="s">
        <v>45</v>
      </c>
      <c r="C2" s="44"/>
      <c r="D2" s="44"/>
      <c r="E2" s="44"/>
      <c r="F2" s="44"/>
      <c r="G2" s="44"/>
      <c r="H2" s="45"/>
    </row>
    <row r="3" spans="2:8" x14ac:dyDescent="0.25">
      <c r="B3" s="2" t="s">
        <v>9</v>
      </c>
      <c r="C3" s="9" t="s">
        <v>6</v>
      </c>
      <c r="D3" s="9" t="s">
        <v>0</v>
      </c>
      <c r="E3" s="9" t="s">
        <v>5</v>
      </c>
      <c r="F3" s="9" t="s">
        <v>1</v>
      </c>
      <c r="G3" s="9" t="s">
        <v>2</v>
      </c>
      <c r="H3" s="10" t="s">
        <v>3</v>
      </c>
    </row>
    <row r="4" spans="2:8" x14ac:dyDescent="0.25">
      <c r="B4" s="8" t="s">
        <v>31</v>
      </c>
      <c r="C4" s="15">
        <v>100</v>
      </c>
      <c r="D4" s="15"/>
      <c r="E4" s="15">
        <v>100</v>
      </c>
      <c r="F4" s="15"/>
      <c r="G4" s="15"/>
      <c r="H4" s="18"/>
    </row>
    <row r="5" spans="2:8" x14ac:dyDescent="0.25">
      <c r="B5" s="8" t="s">
        <v>32</v>
      </c>
      <c r="C5" s="15">
        <v>104.8713738368911</v>
      </c>
      <c r="D5" s="15"/>
      <c r="E5" s="15">
        <v>134.62128181539404</v>
      </c>
      <c r="F5" s="15"/>
      <c r="G5" s="15"/>
      <c r="H5" s="18"/>
    </row>
    <row r="6" spans="2:8" x14ac:dyDescent="0.25">
      <c r="B6" s="8" t="s">
        <v>18</v>
      </c>
      <c r="C6" s="15">
        <v>100</v>
      </c>
      <c r="D6" s="15"/>
      <c r="E6" s="15">
        <v>111.34621281815393</v>
      </c>
      <c r="F6" s="15"/>
      <c r="G6" s="15"/>
      <c r="H6" s="18"/>
    </row>
    <row r="7" spans="2:8" x14ac:dyDescent="0.25">
      <c r="B7" s="8" t="s">
        <v>19</v>
      </c>
      <c r="C7" s="15">
        <v>96.825396825396837</v>
      </c>
      <c r="D7" s="15"/>
      <c r="E7" s="15">
        <v>119.59521619135234</v>
      </c>
      <c r="F7" s="15"/>
      <c r="G7" s="15"/>
      <c r="H7" s="18"/>
    </row>
    <row r="8" spans="2:8" x14ac:dyDescent="0.25">
      <c r="B8" s="8" t="s">
        <v>20</v>
      </c>
      <c r="C8" s="28">
        <v>99.671592775041049</v>
      </c>
      <c r="D8" s="28">
        <v>100</v>
      </c>
      <c r="E8" s="28">
        <v>187.05918429929466</v>
      </c>
      <c r="F8" s="28">
        <v>100</v>
      </c>
      <c r="G8" s="15"/>
      <c r="H8" s="18"/>
    </row>
    <row r="9" spans="2:8" x14ac:dyDescent="0.25">
      <c r="B9" s="8" t="s">
        <v>21</v>
      </c>
      <c r="C9" s="28">
        <v>111.54898741105639</v>
      </c>
      <c r="D9" s="28">
        <v>100.11273957158964</v>
      </c>
      <c r="E9" s="28">
        <v>297.45476847592755</v>
      </c>
      <c r="F9" s="28">
        <v>122.22222222222223</v>
      </c>
      <c r="G9" s="15"/>
      <c r="H9" s="18"/>
    </row>
    <row r="10" spans="2:8" x14ac:dyDescent="0.25">
      <c r="B10" s="8" t="s">
        <v>22</v>
      </c>
      <c r="C10" s="28">
        <v>111.6584564860427</v>
      </c>
      <c r="D10" s="28">
        <v>104.28410372040587</v>
      </c>
      <c r="E10" s="28">
        <v>307.88101809260957</v>
      </c>
      <c r="F10" s="28">
        <v>126.50793650793651</v>
      </c>
      <c r="G10" s="15"/>
      <c r="H10" s="18"/>
    </row>
    <row r="11" spans="2:8" x14ac:dyDescent="0.25">
      <c r="B11" s="8" t="s">
        <v>23</v>
      </c>
      <c r="C11" s="15">
        <v>112.91735084838534</v>
      </c>
      <c r="D11" s="15">
        <v>105.97519729425029</v>
      </c>
      <c r="E11" s="15">
        <v>314.32076050291317</v>
      </c>
      <c r="F11" s="15">
        <v>150.63492063492063</v>
      </c>
      <c r="G11" s="15"/>
      <c r="H11" s="18"/>
    </row>
    <row r="12" spans="2:8" x14ac:dyDescent="0.25">
      <c r="B12" s="8" t="s">
        <v>24</v>
      </c>
      <c r="C12" s="15">
        <v>112.42474001094691</v>
      </c>
      <c r="D12" s="15">
        <v>105.97519729425029</v>
      </c>
      <c r="E12" s="15">
        <v>303.89451088623122</v>
      </c>
      <c r="F12" s="15">
        <v>170.63492063492066</v>
      </c>
      <c r="G12" s="15"/>
      <c r="H12" s="18"/>
    </row>
    <row r="13" spans="2:8" x14ac:dyDescent="0.25">
      <c r="B13" s="8" t="s">
        <v>25</v>
      </c>
      <c r="C13" s="15">
        <v>77.613574165298317</v>
      </c>
      <c r="D13" s="15">
        <v>83.427282976324705</v>
      </c>
      <c r="E13" s="15">
        <v>379.33149340693035</v>
      </c>
      <c r="F13" s="15">
        <v>134.28571428571431</v>
      </c>
      <c r="G13" s="15">
        <v>100</v>
      </c>
      <c r="H13" s="18">
        <v>100</v>
      </c>
    </row>
    <row r="14" spans="2:8" x14ac:dyDescent="0.25">
      <c r="B14" s="8" t="s">
        <v>26</v>
      </c>
      <c r="C14" s="15">
        <v>32.950191570881231</v>
      </c>
      <c r="D14" s="15">
        <v>66.516347237880495</v>
      </c>
      <c r="E14" s="15">
        <v>520.69917203311866</v>
      </c>
      <c r="F14" s="15">
        <v>97.142857142857139</v>
      </c>
      <c r="G14" s="15">
        <v>81.989470767525631</v>
      </c>
      <c r="H14" s="18">
        <v>76.091476091476096</v>
      </c>
    </row>
    <row r="15" spans="2:8" x14ac:dyDescent="0.25">
      <c r="B15" s="8" t="s">
        <v>27</v>
      </c>
      <c r="C15" s="15">
        <v>45.374931581828136</v>
      </c>
      <c r="D15" s="15">
        <v>62.006764374295386</v>
      </c>
      <c r="E15" s="15">
        <v>533.57865685372576</v>
      </c>
      <c r="F15" s="15">
        <v>100.63492063492063</v>
      </c>
      <c r="G15" s="15">
        <v>64.837905236907716</v>
      </c>
      <c r="H15" s="18">
        <v>59.355509355509348</v>
      </c>
    </row>
    <row r="16" spans="2:8" x14ac:dyDescent="0.25">
      <c r="B16" s="8" t="s">
        <v>28</v>
      </c>
      <c r="C16" s="15">
        <v>80.81007115489875</v>
      </c>
      <c r="D16" s="15">
        <v>84.554678692220975</v>
      </c>
      <c r="E16" s="15">
        <v>1153.0205458448329</v>
      </c>
      <c r="F16" s="15">
        <v>165.07936507936509</v>
      </c>
      <c r="G16" s="15">
        <v>103.62981435300638</v>
      </c>
      <c r="H16" s="18">
        <v>98.440748440748436</v>
      </c>
    </row>
    <row r="17" spans="2:8" x14ac:dyDescent="0.25">
      <c r="B17" s="8" t="s">
        <v>29</v>
      </c>
      <c r="C17" s="15">
        <v>84.729064039408868</v>
      </c>
      <c r="D17" s="15">
        <v>99.210822998872615</v>
      </c>
      <c r="E17" s="15">
        <v>1453.5418583256669</v>
      </c>
      <c r="F17" s="15">
        <v>177.77777777777777</v>
      </c>
      <c r="G17" s="15">
        <v>115.82155721806593</v>
      </c>
      <c r="H17" s="18">
        <v>109.14760914760915</v>
      </c>
    </row>
    <row r="18" spans="2:8" x14ac:dyDescent="0.25">
      <c r="B18" s="29" t="s">
        <v>30</v>
      </c>
      <c r="C18" s="17">
        <v>87.684729064039416</v>
      </c>
      <c r="D18" s="17">
        <v>101.57835400225478</v>
      </c>
      <c r="E18" s="17">
        <v>1530.2054584483287</v>
      </c>
      <c r="F18" s="17">
        <v>219.04761904761907</v>
      </c>
      <c r="G18" s="5" t="s">
        <v>42</v>
      </c>
      <c r="H18" s="19">
        <v>103.53</v>
      </c>
    </row>
  </sheetData>
  <mergeCells count="1">
    <mergeCell ref="B2:H2"/>
  </mergeCells>
  <phoneticPr fontId="8" type="noConversion"/>
  <pageMargins left="0.7" right="0.7" top="0.75" bottom="0.75" header="0.3" footer="0.3"/>
  <headerFooter>
    <oddHeader>&amp;C&amp;"Aptos"&amp;14&amp;KFF0000 OFFICIAL&amp;1#_x000D_</oddHeader>
    <oddFooter>&amp;C_x000D_&amp;1#&amp;"Aptos"&amp;14&amp;KFF0000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D2288-430B-4F5B-A554-5FB25AA21535}">
  <sheetPr>
    <tabColor rgb="FF92D050"/>
  </sheetPr>
  <dimension ref="B2:G13"/>
  <sheetViews>
    <sheetView workbookViewId="0">
      <selection activeCell="I29" sqref="I29"/>
    </sheetView>
  </sheetViews>
  <sheetFormatPr defaultColWidth="8.7109375" defaultRowHeight="15" x14ac:dyDescent="0.25"/>
  <cols>
    <col min="1" max="3" width="8.7109375" style="1"/>
    <col min="4" max="4" width="11" style="1" bestFit="1" customWidth="1"/>
    <col min="5" max="5" width="8.7109375" style="1"/>
    <col min="6" max="6" width="10.140625" style="1" customWidth="1"/>
    <col min="7" max="7" width="17.140625" style="1" customWidth="1"/>
    <col min="8" max="16384" width="8.7109375" style="1"/>
  </cols>
  <sheetData>
    <row r="2" spans="2:7" ht="48" customHeight="1" x14ac:dyDescent="0.25">
      <c r="B2" s="40" t="s">
        <v>44</v>
      </c>
      <c r="C2" s="41"/>
      <c r="D2" s="41"/>
      <c r="E2" s="41"/>
      <c r="F2" s="41"/>
      <c r="G2" s="42"/>
    </row>
    <row r="3" spans="2:7" x14ac:dyDescent="0.25">
      <c r="B3" s="14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3" t="s">
        <v>0</v>
      </c>
    </row>
    <row r="4" spans="2:7" x14ac:dyDescent="0.25">
      <c r="B4" s="7">
        <v>1976</v>
      </c>
      <c r="C4" s="3">
        <v>15</v>
      </c>
      <c r="D4" s="3">
        <v>11.9</v>
      </c>
      <c r="E4" s="3">
        <v>8.9</v>
      </c>
      <c r="F4" s="3">
        <v>2.6</v>
      </c>
      <c r="G4" s="4">
        <v>3.5</v>
      </c>
    </row>
    <row r="5" spans="2:7" x14ac:dyDescent="0.25">
      <c r="B5" s="7">
        <v>1981</v>
      </c>
      <c r="C5" s="3">
        <v>16</v>
      </c>
      <c r="D5" s="3">
        <v>10.1</v>
      </c>
      <c r="E5" s="3">
        <v>8.8000000000000007</v>
      </c>
      <c r="F5" s="3">
        <v>2</v>
      </c>
      <c r="G5" s="4">
        <v>3.8</v>
      </c>
    </row>
    <row r="6" spans="2:7" x14ac:dyDescent="0.25">
      <c r="B6" s="7">
        <v>1986</v>
      </c>
      <c r="C6" s="3">
        <v>15.2</v>
      </c>
      <c r="D6" s="3">
        <v>10</v>
      </c>
      <c r="E6" s="3">
        <v>8.8000000000000007</v>
      </c>
      <c r="F6" s="3">
        <v>2.2000000000000002</v>
      </c>
      <c r="G6" s="4">
        <v>3.3</v>
      </c>
    </row>
    <row r="7" spans="2:7" x14ac:dyDescent="0.25">
      <c r="B7" s="7">
        <v>1991</v>
      </c>
      <c r="C7" s="3">
        <v>14.7</v>
      </c>
      <c r="D7" s="3">
        <v>9.1</v>
      </c>
      <c r="E7" s="3">
        <v>7.8</v>
      </c>
      <c r="F7" s="3">
        <v>1.9</v>
      </c>
      <c r="G7" s="4">
        <v>2.5</v>
      </c>
    </row>
    <row r="8" spans="2:7" x14ac:dyDescent="0.25">
      <c r="B8" s="7">
        <v>1996</v>
      </c>
      <c r="C8" s="3">
        <v>15.1</v>
      </c>
      <c r="D8" s="3">
        <v>8.5</v>
      </c>
      <c r="E8" s="3">
        <v>7</v>
      </c>
      <c r="F8" s="3">
        <v>4.5</v>
      </c>
      <c r="G8" s="4">
        <v>2.2000000000000002</v>
      </c>
    </row>
    <row r="9" spans="2:7" x14ac:dyDescent="0.25">
      <c r="B9" s="7">
        <v>2001</v>
      </c>
      <c r="C9" s="3">
        <v>15.8</v>
      </c>
      <c r="D9" s="3">
        <v>9.1999999999999993</v>
      </c>
      <c r="E9" s="3">
        <v>7.1</v>
      </c>
      <c r="F9" s="3">
        <v>4.5999999999999996</v>
      </c>
      <c r="G9" s="4">
        <v>2.1</v>
      </c>
    </row>
    <row r="10" spans="2:7" x14ac:dyDescent="0.25">
      <c r="B10" s="7">
        <v>2006</v>
      </c>
      <c r="C10" s="3">
        <v>14.5</v>
      </c>
      <c r="D10" s="3">
        <v>10.1</v>
      </c>
      <c r="E10" s="3">
        <v>7.2</v>
      </c>
      <c r="F10" s="3">
        <v>5.0999999999999996</v>
      </c>
      <c r="G10" s="4">
        <v>2.5</v>
      </c>
    </row>
    <row r="11" spans="2:7" x14ac:dyDescent="0.25">
      <c r="B11" s="7">
        <v>2011</v>
      </c>
      <c r="C11" s="3">
        <v>16</v>
      </c>
      <c r="D11" s="3">
        <v>11.7</v>
      </c>
      <c r="E11" s="3">
        <v>7.6</v>
      </c>
      <c r="F11" s="3">
        <v>7.7</v>
      </c>
      <c r="G11" s="4">
        <v>2.5</v>
      </c>
    </row>
    <row r="12" spans="2:7" x14ac:dyDescent="0.25">
      <c r="B12" s="7">
        <v>2016</v>
      </c>
      <c r="C12" s="3">
        <v>19.2</v>
      </c>
      <c r="D12" s="3">
        <v>13.7</v>
      </c>
      <c r="E12" s="3">
        <v>7.3</v>
      </c>
      <c r="F12" s="3">
        <v>7.5</v>
      </c>
      <c r="G12" s="4">
        <v>2.8</v>
      </c>
    </row>
    <row r="13" spans="2:7" x14ac:dyDescent="0.25">
      <c r="B13" s="11">
        <v>2021</v>
      </c>
      <c r="C13" s="5">
        <v>8.9</v>
      </c>
      <c r="D13" s="5">
        <v>6.3</v>
      </c>
      <c r="E13" s="5">
        <v>4.8</v>
      </c>
      <c r="F13" s="5">
        <v>6.5</v>
      </c>
      <c r="G13" s="6">
        <v>1.7</v>
      </c>
    </row>
  </sheetData>
  <mergeCells count="1">
    <mergeCell ref="B2:G2"/>
  </mergeCells>
  <pageMargins left="0.7" right="0.7" top="0.75" bottom="0.75" header="0.3" footer="0.3"/>
  <pageSetup paperSize="9" orientation="portrait" r:id="rId1"/>
  <headerFooter>
    <oddHeader>&amp;C&amp;"Aptos"&amp;14&amp;KFF0000 OFFICIAL&amp;1#_x000D_</oddHeader>
    <oddFooter>&amp;C_x000D_&amp;1#&amp;"Aptos"&amp;14&amp;KFF0000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C3CF-F3C0-4CB8-AFA4-845B68E6B0BA}">
  <sheetPr>
    <tabColor rgb="FF92D050"/>
  </sheetPr>
  <dimension ref="B3:I20"/>
  <sheetViews>
    <sheetView workbookViewId="0">
      <selection activeCell="H26" sqref="H26"/>
    </sheetView>
  </sheetViews>
  <sheetFormatPr defaultRowHeight="15" x14ac:dyDescent="0.25"/>
  <cols>
    <col min="2" max="2" width="37.42578125" bestFit="1" customWidth="1"/>
    <col min="3" max="3" width="10.85546875" bestFit="1" customWidth="1"/>
    <col min="4" max="4" width="51.28515625" bestFit="1" customWidth="1"/>
    <col min="5" max="5" width="22.7109375" bestFit="1" customWidth="1"/>
    <col min="6" max="6" width="22" bestFit="1" customWidth="1"/>
    <col min="7" max="7" width="11.5703125" bestFit="1" customWidth="1"/>
    <col min="8" max="8" width="24.5703125" bestFit="1" customWidth="1"/>
    <col min="9" max="9" width="36.42578125" bestFit="1" customWidth="1"/>
  </cols>
  <sheetData>
    <row r="3" spans="2:9" x14ac:dyDescent="0.25">
      <c r="B3" s="36" t="s">
        <v>63</v>
      </c>
      <c r="C3" s="37"/>
      <c r="D3" s="37"/>
      <c r="E3" s="37"/>
      <c r="F3" s="37"/>
      <c r="G3" s="37"/>
      <c r="H3" s="37"/>
      <c r="I3" s="38"/>
    </row>
    <row r="4" spans="2:9" x14ac:dyDescent="0.25">
      <c r="B4" s="35" t="s">
        <v>10</v>
      </c>
      <c r="C4" s="35" t="s">
        <v>11</v>
      </c>
      <c r="D4" s="9" t="s">
        <v>14</v>
      </c>
      <c r="E4" s="9" t="s">
        <v>15</v>
      </c>
      <c r="F4" s="9" t="s">
        <v>12</v>
      </c>
      <c r="G4" s="9" t="s">
        <v>13</v>
      </c>
      <c r="H4" s="9" t="s">
        <v>16</v>
      </c>
      <c r="I4" s="10" t="s">
        <v>46</v>
      </c>
    </row>
    <row r="5" spans="2:9" x14ac:dyDescent="0.25">
      <c r="B5" s="30" t="s">
        <v>47</v>
      </c>
      <c r="C5" s="30" t="s">
        <v>7</v>
      </c>
      <c r="D5" s="31">
        <f>E5/16</f>
        <v>2.2374999999999998</v>
      </c>
      <c r="E5" s="30">
        <v>35.799999999999997</v>
      </c>
      <c r="F5" s="32">
        <v>706</v>
      </c>
      <c r="G5" s="32">
        <v>802</v>
      </c>
      <c r="H5" s="30">
        <f t="shared" ref="H5:H19" si="0">(((TRUNC(G5/100)*60)+MOD(G5,100))-((TRUNC(F5/100)*60)+MOD(F5,100)))</f>
        <v>56</v>
      </c>
      <c r="I5" s="33">
        <f>E5/(H5/60)</f>
        <v>38.357142857142854</v>
      </c>
    </row>
    <row r="6" spans="2:9" x14ac:dyDescent="0.25">
      <c r="B6" s="30" t="s">
        <v>60</v>
      </c>
      <c r="C6" s="30" t="s">
        <v>0</v>
      </c>
      <c r="D6" s="31">
        <f>E6/7</f>
        <v>5.6841428571428576</v>
      </c>
      <c r="E6" s="30">
        <v>39.789000000000001</v>
      </c>
      <c r="F6" s="32">
        <v>730</v>
      </c>
      <c r="G6" s="32">
        <v>816</v>
      </c>
      <c r="H6" s="30">
        <f t="shared" si="0"/>
        <v>46</v>
      </c>
      <c r="I6" s="33">
        <f t="shared" ref="I6:I19" si="1">E6/(H6/60)</f>
        <v>51.898695652173913</v>
      </c>
    </row>
    <row r="7" spans="2:9" x14ac:dyDescent="0.25">
      <c r="B7" s="30" t="s">
        <v>48</v>
      </c>
      <c r="C7" s="30" t="s">
        <v>6</v>
      </c>
      <c r="D7" s="31">
        <f>E7/13</f>
        <v>2.9461538461538459</v>
      </c>
      <c r="E7" s="30">
        <v>38.299999999999997</v>
      </c>
      <c r="F7" s="32">
        <v>716</v>
      </c>
      <c r="G7" s="32">
        <v>806</v>
      </c>
      <c r="H7" s="30">
        <f t="shared" si="0"/>
        <v>50</v>
      </c>
      <c r="I7" s="33">
        <f t="shared" si="1"/>
        <v>45.959999999999994</v>
      </c>
    </row>
    <row r="8" spans="2:9" x14ac:dyDescent="0.25">
      <c r="B8" s="30" t="s">
        <v>49</v>
      </c>
      <c r="C8" s="30" t="s">
        <v>8</v>
      </c>
      <c r="D8" s="31">
        <f>E8/15</f>
        <v>1.2733333333333334</v>
      </c>
      <c r="E8" s="30">
        <v>19.100000000000001</v>
      </c>
      <c r="F8" s="32">
        <v>710</v>
      </c>
      <c r="G8" s="32">
        <v>740</v>
      </c>
      <c r="H8" s="30">
        <f t="shared" si="0"/>
        <v>30</v>
      </c>
      <c r="I8" s="33">
        <f t="shared" si="1"/>
        <v>38.200000000000003</v>
      </c>
    </row>
    <row r="9" spans="2:9" x14ac:dyDescent="0.25">
      <c r="B9" s="30" t="s">
        <v>61</v>
      </c>
      <c r="C9" s="30" t="s">
        <v>6</v>
      </c>
      <c r="D9" s="31">
        <f>E9/8</f>
        <v>3.9375</v>
      </c>
      <c r="E9" s="30">
        <v>31.5</v>
      </c>
      <c r="F9" s="32">
        <v>702</v>
      </c>
      <c r="G9" s="32">
        <v>737</v>
      </c>
      <c r="H9" s="30">
        <f t="shared" si="0"/>
        <v>35</v>
      </c>
      <c r="I9" s="33">
        <f t="shared" si="1"/>
        <v>54</v>
      </c>
    </row>
    <row r="10" spans="2:9" x14ac:dyDescent="0.25">
      <c r="B10" s="30" t="s">
        <v>50</v>
      </c>
      <c r="C10" s="30" t="s">
        <v>7</v>
      </c>
      <c r="D10" s="31">
        <f>E10/22</f>
        <v>1.5136363636363634</v>
      </c>
      <c r="E10" s="30">
        <v>33.299999999999997</v>
      </c>
      <c r="F10" s="32">
        <v>707</v>
      </c>
      <c r="G10" s="32">
        <v>803</v>
      </c>
      <c r="H10" s="30">
        <f t="shared" si="0"/>
        <v>56</v>
      </c>
      <c r="I10" s="33">
        <f t="shared" si="1"/>
        <v>35.678571428571423</v>
      </c>
    </row>
    <row r="11" spans="2:9" x14ac:dyDescent="0.25">
      <c r="B11" s="30" t="s">
        <v>51</v>
      </c>
      <c r="C11" s="30" t="s">
        <v>0</v>
      </c>
      <c r="D11" s="31">
        <f>E11/16</f>
        <v>2.2362500000000001</v>
      </c>
      <c r="E11" s="30">
        <v>35.78</v>
      </c>
      <c r="F11" s="32">
        <v>708</v>
      </c>
      <c r="G11" s="32">
        <v>753</v>
      </c>
      <c r="H11" s="30">
        <f t="shared" si="0"/>
        <v>45</v>
      </c>
      <c r="I11" s="33">
        <f t="shared" si="1"/>
        <v>47.706666666666671</v>
      </c>
    </row>
    <row r="12" spans="2:9" x14ac:dyDescent="0.25">
      <c r="B12" s="30" t="s">
        <v>52</v>
      </c>
      <c r="C12" s="30" t="s">
        <v>5</v>
      </c>
      <c r="D12" s="31">
        <f>E12/12</f>
        <v>3.8083333333333336</v>
      </c>
      <c r="E12" s="30">
        <v>45.7</v>
      </c>
      <c r="F12" s="32">
        <v>710</v>
      </c>
      <c r="G12" s="32">
        <v>805</v>
      </c>
      <c r="H12" s="30">
        <f t="shared" si="0"/>
        <v>55</v>
      </c>
      <c r="I12" s="33">
        <f t="shared" si="1"/>
        <v>49.854545454545459</v>
      </c>
    </row>
    <row r="13" spans="2:9" x14ac:dyDescent="0.25">
      <c r="B13" s="30" t="s">
        <v>53</v>
      </c>
      <c r="C13" s="30" t="s">
        <v>8</v>
      </c>
      <c r="D13" s="31">
        <v>5.91</v>
      </c>
      <c r="E13" s="30">
        <v>71</v>
      </c>
      <c r="F13" s="32">
        <v>702</v>
      </c>
      <c r="G13" s="32">
        <v>756</v>
      </c>
      <c r="H13" s="30">
        <f t="shared" si="0"/>
        <v>54</v>
      </c>
      <c r="I13" s="33">
        <f t="shared" si="1"/>
        <v>78.888888888888886</v>
      </c>
    </row>
    <row r="14" spans="2:9" x14ac:dyDescent="0.25">
      <c r="B14" s="30" t="s">
        <v>54</v>
      </c>
      <c r="C14" s="30" t="s">
        <v>6</v>
      </c>
      <c r="D14" s="31">
        <f>E14/17</f>
        <v>2.5411764705882356</v>
      </c>
      <c r="E14" s="30">
        <v>43.2</v>
      </c>
      <c r="F14" s="32">
        <v>703</v>
      </c>
      <c r="G14" s="32">
        <v>803</v>
      </c>
      <c r="H14" s="30">
        <f t="shared" si="0"/>
        <v>60</v>
      </c>
      <c r="I14" s="33">
        <f t="shared" si="1"/>
        <v>43.2</v>
      </c>
    </row>
    <row r="15" spans="2:9" x14ac:dyDescent="0.25">
      <c r="B15" s="30" t="s">
        <v>55</v>
      </c>
      <c r="C15" s="30" t="s">
        <v>5</v>
      </c>
      <c r="D15" s="31">
        <f>E15/18</f>
        <v>2.5833333333333335</v>
      </c>
      <c r="E15" s="30">
        <v>46.5</v>
      </c>
      <c r="F15" s="32">
        <v>700</v>
      </c>
      <c r="G15" s="32">
        <v>752</v>
      </c>
      <c r="H15" s="30">
        <f t="shared" si="0"/>
        <v>52</v>
      </c>
      <c r="I15" s="33">
        <f t="shared" si="1"/>
        <v>53.653846153846153</v>
      </c>
    </row>
    <row r="16" spans="2:9" x14ac:dyDescent="0.25">
      <c r="B16" s="30" t="s">
        <v>56</v>
      </c>
      <c r="C16" s="30" t="s">
        <v>8</v>
      </c>
      <c r="D16" s="31">
        <f>E16/12</f>
        <v>2.3125</v>
      </c>
      <c r="E16" s="30">
        <v>27.75</v>
      </c>
      <c r="F16" s="32">
        <v>750</v>
      </c>
      <c r="G16" s="32">
        <v>822</v>
      </c>
      <c r="H16" s="30">
        <f t="shared" si="0"/>
        <v>32</v>
      </c>
      <c r="I16" s="33">
        <f t="shared" si="1"/>
        <v>52.03125</v>
      </c>
    </row>
    <row r="17" spans="2:9" x14ac:dyDescent="0.25">
      <c r="B17" s="30" t="s">
        <v>57</v>
      </c>
      <c r="C17" s="30" t="s">
        <v>7</v>
      </c>
      <c r="D17" s="31">
        <f>E17/11</f>
        <v>4.5572727272727276</v>
      </c>
      <c r="E17" s="30">
        <v>50.13</v>
      </c>
      <c r="F17" s="32">
        <v>659</v>
      </c>
      <c r="G17" s="32">
        <v>754</v>
      </c>
      <c r="H17" s="30">
        <f t="shared" si="0"/>
        <v>55</v>
      </c>
      <c r="I17" s="34">
        <f t="shared" si="1"/>
        <v>54.687272727272735</v>
      </c>
    </row>
    <row r="18" spans="2:9" x14ac:dyDescent="0.25">
      <c r="B18" s="30" t="s">
        <v>58</v>
      </c>
      <c r="C18" s="30" t="s">
        <v>6</v>
      </c>
      <c r="D18" s="31">
        <f>E18/14</f>
        <v>2.097142857142857</v>
      </c>
      <c r="E18" s="30">
        <v>29.36</v>
      </c>
      <c r="F18" s="32">
        <v>700</v>
      </c>
      <c r="G18" s="32">
        <v>743</v>
      </c>
      <c r="H18" s="30">
        <f t="shared" si="0"/>
        <v>43</v>
      </c>
      <c r="I18" s="34">
        <f t="shared" si="1"/>
        <v>40.967441860465115</v>
      </c>
    </row>
    <row r="19" spans="2:9" x14ac:dyDescent="0.25">
      <c r="B19" s="30" t="s">
        <v>62</v>
      </c>
      <c r="C19" s="30" t="s">
        <v>5</v>
      </c>
      <c r="D19" s="30">
        <f>E19/10</f>
        <v>3.4799999999999995</v>
      </c>
      <c r="E19" s="30">
        <v>34.799999999999997</v>
      </c>
      <c r="F19" s="32">
        <v>729</v>
      </c>
      <c r="G19" s="32">
        <v>815</v>
      </c>
      <c r="H19" s="30">
        <f t="shared" si="0"/>
        <v>46</v>
      </c>
      <c r="I19" s="34">
        <f t="shared" si="1"/>
        <v>45.391304347826079</v>
      </c>
    </row>
    <row r="20" spans="2:9" x14ac:dyDescent="0.25">
      <c r="B20" s="39" t="s">
        <v>59</v>
      </c>
      <c r="C20" s="39"/>
      <c r="D20" s="39"/>
      <c r="E20" s="39"/>
      <c r="F20" s="39"/>
      <c r="G20" s="39"/>
      <c r="H20" s="39"/>
      <c r="I20" s="39"/>
    </row>
  </sheetData>
  <mergeCells count="2">
    <mergeCell ref="B3:I3"/>
    <mergeCell ref="B20:I20"/>
  </mergeCells>
  <pageMargins left="0.7" right="0.7" top="0.75" bottom="0.75" header="0.3" footer="0.3"/>
  <pageSetup paperSize="9" orientation="portrait" r:id="rId1"/>
  <headerFooter>
    <oddHeader>&amp;C&amp;"Aptos"&amp;14&amp;KFF0000 OFFICIAL&amp;1#_x000D_</oddHeader>
    <oddFooter>&amp;C_x000D_&amp;1#&amp;"Aptos"&amp;14&amp;KFF0000 OFFICIAL</oddFooter>
  </headerFooter>
</worksheet>
</file>

<file path=docMetadata/LabelInfo.xml><?xml version="1.0" encoding="utf-8"?>
<clbl:labelList xmlns:clbl="http://schemas.microsoft.com/office/2020/mipLabelMetadata">
  <clbl:label id="{1e08a618-4c1e-4517-8ef1-59cb63d68e36}" enabled="1" method="Privileged" siteId="{aa21b640-bac2-456d-8505-f2cc07f51784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Figure 29</vt:lpstr>
      <vt:lpstr>Figure 30</vt:lpstr>
      <vt:lpstr>Figure 31 and Figure 32</vt:lpstr>
      <vt:lpstr>Figure 33 and Figure 34</vt:lpstr>
      <vt:lpstr>Figure 35</vt:lpstr>
      <vt:lpstr>Figure 36</vt:lpstr>
      <vt:lpstr>'Figure 35'!_Ref396309540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AVERY Rodney</dc:creator>
  <cp:lastModifiedBy>Avery, Rodney</cp:lastModifiedBy>
  <dcterms:created xsi:type="dcterms:W3CDTF">2023-05-23T01:45:26Z</dcterms:created>
  <dcterms:modified xsi:type="dcterms:W3CDTF">2026-08-26T22:05:46Z</dcterms:modified>
</cp:coreProperties>
</file>